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085" activeTab="4"/>
  </bookViews>
  <sheets>
    <sheet name="Кузнец" sheetId="1" r:id="rId1"/>
    <sheet name="Лист1" sheetId="2" r:id="rId2"/>
    <sheet name="Наценка" sheetId="3" r:id="rId3"/>
    <sheet name="Шахтер" sheetId="4" r:id="rId4"/>
    <sheet name="Плавка" sheetId="5" r:id="rId5"/>
    <sheet name="Плотник" sheetId="6" r:id="rId6"/>
  </sheets>
  <definedNames/>
  <calcPr fullCalcOnLoad="1"/>
</workbook>
</file>

<file path=xl/sharedStrings.xml><?xml version="1.0" encoding="utf-8"?>
<sst xmlns="http://schemas.openxmlformats.org/spreadsheetml/2006/main" count="102" uniqueCount="70">
  <si>
    <t>Плащь солнца</t>
  </si>
  <si>
    <t xml:space="preserve">кожа волка </t>
  </si>
  <si>
    <t xml:space="preserve">коготь волка </t>
  </si>
  <si>
    <t xml:space="preserve">нитки </t>
  </si>
  <si>
    <t xml:space="preserve">бронза </t>
  </si>
  <si>
    <t xml:space="preserve">Плащ Земли </t>
  </si>
  <si>
    <t xml:space="preserve">Медвежья кожа  </t>
  </si>
  <si>
    <t xml:space="preserve">Коготь медведя </t>
  </si>
  <si>
    <t xml:space="preserve">Клубок ниток </t>
  </si>
  <si>
    <t xml:space="preserve">Слиток железа </t>
  </si>
  <si>
    <t xml:space="preserve">на 1 </t>
  </si>
  <si>
    <t xml:space="preserve">всего до лвл </t>
  </si>
  <si>
    <t>Рецепт: Железные стрелы</t>
  </si>
  <si>
    <t xml:space="preserve">Доска из бука </t>
  </si>
  <si>
    <t>Слиток железа</t>
  </si>
  <si>
    <t xml:space="preserve">Перья </t>
  </si>
  <si>
    <t>лвл</t>
  </si>
  <si>
    <t xml:space="preserve">опыт </t>
  </si>
  <si>
    <t>осталось</t>
  </si>
  <si>
    <t>%</t>
  </si>
  <si>
    <t>цена</t>
  </si>
  <si>
    <t>Всего</t>
  </si>
  <si>
    <t>опыт</t>
  </si>
  <si>
    <t>Тигель для бронзы</t>
  </si>
  <si>
    <t>Улучшенный тигель для бронзы</t>
  </si>
  <si>
    <t>Тигель для железа</t>
  </si>
  <si>
    <t>Улучшенный тигель для железа</t>
  </si>
  <si>
    <t>Тигель для стали</t>
  </si>
  <si>
    <t>Улучшенный тигель для стали</t>
  </si>
  <si>
    <t>Тигель для титана</t>
  </si>
  <si>
    <t>Улучшенный тигель для титана</t>
  </si>
  <si>
    <t>Кожа гоба</t>
  </si>
  <si>
    <t xml:space="preserve">Композитный лук </t>
  </si>
  <si>
    <t>10 лвл</t>
  </si>
  <si>
    <t>11 лвл</t>
  </si>
  <si>
    <t>12 лвл</t>
  </si>
  <si>
    <t>13 лвл</t>
  </si>
  <si>
    <t>14 лвл</t>
  </si>
  <si>
    <t>15 лвл</t>
  </si>
  <si>
    <t>16 лвл</t>
  </si>
  <si>
    <t>17 лвл</t>
  </si>
  <si>
    <t>18 лвл</t>
  </si>
  <si>
    <t>19 лвл</t>
  </si>
  <si>
    <t>21 лвл</t>
  </si>
  <si>
    <t>24 лвл</t>
  </si>
  <si>
    <t>23 лвл</t>
  </si>
  <si>
    <t>20 лвл</t>
  </si>
  <si>
    <t>4 лвл</t>
  </si>
  <si>
    <t xml:space="preserve">Меч Солнца  </t>
  </si>
  <si>
    <t>Слиток бронзы</t>
  </si>
  <si>
    <t>Коготь волка</t>
  </si>
  <si>
    <t>5 лвл</t>
  </si>
  <si>
    <t>6 лвл</t>
  </si>
  <si>
    <t>бронзы</t>
  </si>
  <si>
    <t>когтей</t>
  </si>
  <si>
    <t>олова</t>
  </si>
  <si>
    <t>меди</t>
  </si>
  <si>
    <t>Тигель для меди</t>
  </si>
  <si>
    <t>Улучшенный тигель для меди</t>
  </si>
  <si>
    <t>Уровень</t>
  </si>
  <si>
    <t>Ваш опыт</t>
  </si>
  <si>
    <t>Количество артов :</t>
  </si>
  <si>
    <t>Ваш уровень :</t>
  </si>
  <si>
    <t>Количество наброных % :</t>
  </si>
  <si>
    <t>До уровня :</t>
  </si>
  <si>
    <t>Опыта осталось :</t>
  </si>
  <si>
    <t>Баз опыт</t>
  </si>
  <si>
    <t>% за слиток</t>
  </si>
  <si>
    <t>"Тень Ветра"</t>
  </si>
  <si>
    <t>Калькулятор для "Плавильщик"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</si>
</sst>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[$-FC19]d\ mmmm\ yyyy\ &quot;г.&quot;"/>
    <numFmt numFmtId="169" formatCode="000000"/>
    <numFmt numFmtId="170" formatCode="0.000000"/>
    <numFmt numFmtId="171" formatCode="0.0000000"/>
    <numFmt numFmtId="172" formatCode="#,##0.00_р_."/>
    <numFmt numFmtId="173" formatCode="#,##0.000_р_."/>
    <numFmt numFmtId="174" formatCode="#,##0.0_р_."/>
    <numFmt numFmtId="175" formatCode="#,##0_р_."/>
  </numFmts>
  <fonts count="20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name val="Calibri"/>
      <family val="2"/>
    </font>
    <font>
      <b/>
      <sz val="14"/>
      <color indexed="40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 Cyr"/>
      <family val="0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9"/>
      <name val="Arial Cyr"/>
      <family val="0"/>
    </font>
    <font>
      <i/>
      <sz val="11"/>
      <color indexed="9"/>
      <name val="Calibri"/>
      <family val="2"/>
    </font>
    <font>
      <i/>
      <sz val="11"/>
      <color indexed="40"/>
      <name val="Calibri"/>
      <family val="2"/>
    </font>
    <font>
      <sz val="10"/>
      <color indexed="40"/>
      <name val="Arial Cyr"/>
      <family val="0"/>
    </font>
    <font>
      <sz val="10"/>
      <color indexed="9"/>
      <name val="Calibri"/>
      <family val="2"/>
    </font>
    <font>
      <sz val="10"/>
      <color indexed="4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2" borderId="0" xfId="18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18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18" fillId="2" borderId="0" xfId="0" applyFont="1" applyFill="1" applyAlignment="1" applyProtection="1">
      <alignment horizontal="center"/>
      <protection hidden="1"/>
    </xf>
    <xf numFmtId="166" fontId="18" fillId="2" borderId="0" xfId="0" applyNumberFormat="1" applyFont="1" applyFill="1" applyAlignment="1" applyProtection="1">
      <alignment horizontal="center"/>
      <protection hidden="1"/>
    </xf>
    <xf numFmtId="1" fontId="18" fillId="2" borderId="0" xfId="0" applyNumberFormat="1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9" fillId="2" borderId="0" xfId="0" applyFont="1" applyFill="1" applyAlignment="1" applyProtection="1">
      <alignment horizontal="center"/>
      <protection hidden="1"/>
    </xf>
    <xf numFmtId="166" fontId="19" fillId="2" borderId="0" xfId="0" applyNumberFormat="1" applyFont="1" applyFill="1" applyAlignment="1" applyProtection="1">
      <alignment horizontal="center"/>
      <protection hidden="1"/>
    </xf>
    <xf numFmtId="0" fontId="19" fillId="2" borderId="0" xfId="0" applyFont="1" applyFill="1" applyAlignment="1" applyProtection="1">
      <alignment/>
      <protection hidden="1"/>
    </xf>
    <xf numFmtId="1" fontId="19" fillId="2" borderId="0" xfId="0" applyNumberFormat="1" applyFont="1" applyFill="1" applyAlignment="1" applyProtection="1">
      <alignment horizontal="center"/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17" fillId="2" borderId="0" xfId="0" applyFont="1" applyFill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5" fillId="2" borderId="0" xfId="0" applyFont="1" applyFill="1" applyAlignment="1" applyProtection="1">
      <alignment horizontal="right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center"/>
      <protection hidden="1"/>
    </xf>
    <xf numFmtId="175" fontId="12" fillId="2" borderId="0" xfId="0" applyNumberFormat="1" applyFont="1" applyFill="1" applyAlignment="1" applyProtection="1">
      <alignment horizontal="center"/>
      <protection hidden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0</xdr:col>
      <xdr:colOff>1019175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J27" sqref="J27"/>
    </sheetView>
  </sheetViews>
  <sheetFormatPr defaultColWidth="9.00390625" defaultRowHeight="12.75"/>
  <cols>
    <col min="1" max="1" width="13.75390625" style="0" bestFit="1" customWidth="1"/>
  </cols>
  <sheetData>
    <row r="1" ht="12.75">
      <c r="A1" t="s">
        <v>47</v>
      </c>
    </row>
    <row r="2" ht="12.75">
      <c r="A2" t="s">
        <v>48</v>
      </c>
    </row>
    <row r="3" spans="1:5" ht="12.75">
      <c r="A3" t="s">
        <v>49</v>
      </c>
      <c r="B3">
        <v>3</v>
      </c>
      <c r="D3">
        <v>11</v>
      </c>
      <c r="E3">
        <f>B3*D3</f>
        <v>33</v>
      </c>
    </row>
    <row r="4" spans="1:9" ht="12.75">
      <c r="A4" t="s">
        <v>50</v>
      </c>
      <c r="B4">
        <v>2</v>
      </c>
      <c r="D4">
        <v>11</v>
      </c>
      <c r="E4">
        <f>B4*D4</f>
        <v>22</v>
      </c>
      <c r="H4" t="s">
        <v>55</v>
      </c>
      <c r="I4">
        <f>G14*5</f>
        <v>1290</v>
      </c>
    </row>
    <row r="5" spans="8:9" ht="12.75">
      <c r="H5" t="s">
        <v>56</v>
      </c>
      <c r="I5">
        <f>G14*5</f>
        <v>1290</v>
      </c>
    </row>
    <row r="7" ht="12.75">
      <c r="A7" t="s">
        <v>51</v>
      </c>
    </row>
    <row r="8" ht="12.75">
      <c r="A8" t="s">
        <v>48</v>
      </c>
    </row>
    <row r="9" spans="1:5" ht="12.75">
      <c r="A9" t="s">
        <v>49</v>
      </c>
      <c r="B9">
        <v>3</v>
      </c>
      <c r="D9">
        <v>26</v>
      </c>
      <c r="E9">
        <f>B9*D9</f>
        <v>78</v>
      </c>
    </row>
    <row r="10" spans="1:5" ht="12.75">
      <c r="A10" t="s">
        <v>50</v>
      </c>
      <c r="B10">
        <v>2</v>
      </c>
      <c r="D10">
        <v>26</v>
      </c>
      <c r="E10">
        <f>B10*D10</f>
        <v>52</v>
      </c>
    </row>
    <row r="12" ht="12.75">
      <c r="A12" t="s">
        <v>52</v>
      </c>
    </row>
    <row r="13" ht="12.75">
      <c r="A13" t="s">
        <v>48</v>
      </c>
    </row>
    <row r="14" spans="1:7" ht="12.75">
      <c r="A14" t="s">
        <v>49</v>
      </c>
      <c r="B14">
        <v>3</v>
      </c>
      <c r="D14">
        <v>49</v>
      </c>
      <c r="E14">
        <f>B14*D14</f>
        <v>147</v>
      </c>
      <c r="F14" t="s">
        <v>53</v>
      </c>
      <c r="G14">
        <f>E3+E9+E14</f>
        <v>258</v>
      </c>
    </row>
    <row r="15" spans="1:7" ht="12.75">
      <c r="A15" t="s">
        <v>50</v>
      </c>
      <c r="B15">
        <v>2</v>
      </c>
      <c r="D15">
        <v>49</v>
      </c>
      <c r="E15">
        <f>B15*D15</f>
        <v>98</v>
      </c>
      <c r="F15" t="s">
        <v>54</v>
      </c>
      <c r="G15">
        <f>E4+E10+E15</f>
        <v>172</v>
      </c>
    </row>
    <row r="18" ht="12.75">
      <c r="J18">
        <v>409600</v>
      </c>
    </row>
    <row r="19" ht="12.75">
      <c r="J19">
        <v>491300</v>
      </c>
    </row>
    <row r="20" ht="12.75">
      <c r="J20">
        <v>583200</v>
      </c>
    </row>
    <row r="21" ht="12.75">
      <c r="J21">
        <v>685900</v>
      </c>
    </row>
    <row r="22" ht="12.75">
      <c r="J22">
        <v>800000</v>
      </c>
    </row>
    <row r="24" ht="12.75">
      <c r="J24">
        <f>J18+J19+J20+J21+J22</f>
        <v>2970000</v>
      </c>
    </row>
    <row r="25" ht="12.75">
      <c r="J25">
        <v>40000</v>
      </c>
    </row>
    <row r="26" ht="12.75">
      <c r="J26">
        <f>J24/J25</f>
        <v>74.25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L4" sqref="L4"/>
    </sheetView>
  </sheetViews>
  <sheetFormatPr defaultColWidth="9.00390625" defaultRowHeight="12.75"/>
  <cols>
    <col min="4" max="4" width="12.625" style="0" bestFit="1" customWidth="1"/>
    <col min="12" max="12" width="9.625" style="0" bestFit="1" customWidth="1"/>
    <col min="15" max="15" width="9.625" style="0" bestFit="1" customWidth="1"/>
  </cols>
  <sheetData>
    <row r="1" spans="3:4" ht="12.75">
      <c r="C1" t="s">
        <v>10</v>
      </c>
      <c r="D1" t="s">
        <v>11</v>
      </c>
    </row>
    <row r="2" ht="12.75">
      <c r="A2">
        <v>9</v>
      </c>
    </row>
    <row r="3" spans="1:18" ht="12.75">
      <c r="A3" t="s">
        <v>0</v>
      </c>
      <c r="K3">
        <v>29</v>
      </c>
      <c r="O3">
        <v>39022400</v>
      </c>
      <c r="Q3">
        <v>100</v>
      </c>
      <c r="R3">
        <f>O3/Q3</f>
        <v>390224</v>
      </c>
    </row>
    <row r="4" spans="1:16" ht="12.75">
      <c r="A4" t="s">
        <v>1</v>
      </c>
      <c r="C4">
        <v>5</v>
      </c>
      <c r="D4">
        <v>115</v>
      </c>
      <c r="E4">
        <f>C4*D4</f>
        <v>575</v>
      </c>
      <c r="L4">
        <v>0</v>
      </c>
      <c r="O4" s="22">
        <f>O3-P4</f>
        <v>39022400</v>
      </c>
      <c r="P4" s="22">
        <f>R3*L4</f>
        <v>0</v>
      </c>
    </row>
    <row r="5" spans="1:5" ht="12.75">
      <c r="A5" t="s">
        <v>2</v>
      </c>
      <c r="C5">
        <v>5</v>
      </c>
      <c r="D5">
        <v>115</v>
      </c>
      <c r="E5">
        <f>C5*D5</f>
        <v>575</v>
      </c>
    </row>
    <row r="6" spans="1:17" ht="12.75">
      <c r="A6" t="s">
        <v>3</v>
      </c>
      <c r="C6">
        <v>1</v>
      </c>
      <c r="D6">
        <v>115</v>
      </c>
      <c r="E6">
        <f>C6*D6</f>
        <v>115</v>
      </c>
      <c r="L6" s="23">
        <f>N6/R3</f>
        <v>0.1025052277666161</v>
      </c>
      <c r="N6">
        <v>40000</v>
      </c>
      <c r="O6" s="22">
        <f>O4/N6</f>
        <v>975.56</v>
      </c>
      <c r="P6">
        <v>400</v>
      </c>
      <c r="Q6">
        <f>O6*P6</f>
        <v>390224</v>
      </c>
    </row>
    <row r="7" spans="1:17" ht="12.75">
      <c r="A7" t="s">
        <v>4</v>
      </c>
      <c r="C7">
        <v>1</v>
      </c>
      <c r="D7">
        <v>115</v>
      </c>
      <c r="E7">
        <f>C7*D7</f>
        <v>115</v>
      </c>
      <c r="Q7">
        <v>44000</v>
      </c>
    </row>
    <row r="8" ht="12.75">
      <c r="Q8">
        <f>Q6/Q7</f>
        <v>8.868727272727273</v>
      </c>
    </row>
    <row r="9" ht="12.75">
      <c r="A9">
        <v>10</v>
      </c>
    </row>
    <row r="10" ht="12.75">
      <c r="A10" t="s">
        <v>0</v>
      </c>
    </row>
    <row r="11" spans="1:5" ht="12.75">
      <c r="A11" t="s">
        <v>1</v>
      </c>
      <c r="C11">
        <v>5</v>
      </c>
      <c r="D11">
        <v>160</v>
      </c>
      <c r="E11">
        <f>C11*D11</f>
        <v>800</v>
      </c>
    </row>
    <row r="12" spans="1:5" ht="12.75">
      <c r="A12" t="s">
        <v>2</v>
      </c>
      <c r="C12">
        <v>5</v>
      </c>
      <c r="D12">
        <v>160</v>
      </c>
      <c r="E12">
        <f>C12*D12</f>
        <v>800</v>
      </c>
    </row>
    <row r="13" spans="1:5" ht="12.75">
      <c r="A13" t="s">
        <v>3</v>
      </c>
      <c r="C13">
        <v>1</v>
      </c>
      <c r="D13">
        <v>160</v>
      </c>
      <c r="E13">
        <f>C13*D13</f>
        <v>160</v>
      </c>
    </row>
    <row r="14" spans="1:5" ht="12.75">
      <c r="A14" t="s">
        <v>4</v>
      </c>
      <c r="C14">
        <v>1</v>
      </c>
      <c r="D14">
        <v>160</v>
      </c>
      <c r="E14">
        <f>C14*D14</f>
        <v>160</v>
      </c>
    </row>
    <row r="16" ht="12.75">
      <c r="A16">
        <v>11</v>
      </c>
    </row>
    <row r="17" ht="12.75">
      <c r="A17" t="s">
        <v>5</v>
      </c>
    </row>
    <row r="18" spans="1:5" ht="12.75">
      <c r="A18" t="s">
        <v>6</v>
      </c>
      <c r="C18">
        <v>3</v>
      </c>
      <c r="D18">
        <v>160</v>
      </c>
      <c r="E18">
        <f>C18*D18</f>
        <v>480</v>
      </c>
    </row>
    <row r="19" spans="1:5" ht="12.75">
      <c r="A19" t="s">
        <v>7</v>
      </c>
      <c r="C19">
        <v>3</v>
      </c>
      <c r="D19">
        <v>160</v>
      </c>
      <c r="E19">
        <f>C19*D19</f>
        <v>480</v>
      </c>
    </row>
    <row r="20" spans="1:5" ht="12.75">
      <c r="A20" t="s">
        <v>8</v>
      </c>
      <c r="C20">
        <v>1</v>
      </c>
      <c r="D20">
        <v>160</v>
      </c>
      <c r="E20">
        <f>C20*D20</f>
        <v>160</v>
      </c>
    </row>
    <row r="21" spans="1:5" ht="12.75">
      <c r="A21" t="s">
        <v>9</v>
      </c>
      <c r="C21">
        <v>2</v>
      </c>
      <c r="D21">
        <v>160</v>
      </c>
      <c r="E21">
        <f>C21*D21</f>
        <v>320</v>
      </c>
    </row>
    <row r="23" ht="12.75">
      <c r="A23">
        <v>12</v>
      </c>
    </row>
    <row r="24" ht="12.75">
      <c r="A24" t="s">
        <v>5</v>
      </c>
    </row>
    <row r="25" spans="1:5" ht="12.75">
      <c r="A25" t="s">
        <v>6</v>
      </c>
      <c r="C25">
        <v>3</v>
      </c>
      <c r="D25">
        <v>212</v>
      </c>
      <c r="E25">
        <f>C25*D25</f>
        <v>636</v>
      </c>
    </row>
    <row r="26" spans="1:5" ht="12.75">
      <c r="A26" t="s">
        <v>7</v>
      </c>
      <c r="C26">
        <v>3</v>
      </c>
      <c r="D26">
        <v>212</v>
      </c>
      <c r="E26">
        <f>C26*D26</f>
        <v>636</v>
      </c>
    </row>
    <row r="27" spans="1:5" ht="12.75">
      <c r="A27" t="s">
        <v>8</v>
      </c>
      <c r="C27">
        <v>1</v>
      </c>
      <c r="D27">
        <v>212</v>
      </c>
      <c r="E27">
        <f>C27*D27</f>
        <v>212</v>
      </c>
    </row>
    <row r="28" spans="1:5" ht="12.75">
      <c r="A28" t="s">
        <v>9</v>
      </c>
      <c r="C28">
        <v>2</v>
      </c>
      <c r="D28">
        <v>212</v>
      </c>
      <c r="E28">
        <f>C28*D28</f>
        <v>424</v>
      </c>
    </row>
    <row r="30" ht="12.75">
      <c r="A30">
        <v>13</v>
      </c>
    </row>
    <row r="31" ht="12.75">
      <c r="A31" t="s">
        <v>5</v>
      </c>
    </row>
    <row r="32" spans="1:9" ht="12.75">
      <c r="A32" t="s">
        <v>6</v>
      </c>
      <c r="C32">
        <v>3</v>
      </c>
      <c r="D32">
        <v>344</v>
      </c>
      <c r="E32">
        <f>C32*D32</f>
        <v>1032</v>
      </c>
      <c r="G32">
        <f>E18+E25+E32</f>
        <v>2148</v>
      </c>
      <c r="H32">
        <v>4.5</v>
      </c>
      <c r="I32">
        <f>G32*H32</f>
        <v>9666</v>
      </c>
    </row>
    <row r="33" spans="1:7" ht="12.75">
      <c r="A33" t="s">
        <v>7</v>
      </c>
      <c r="C33">
        <v>3</v>
      </c>
      <c r="D33">
        <v>344</v>
      </c>
      <c r="E33">
        <f>C33*D33</f>
        <v>1032</v>
      </c>
      <c r="G33">
        <f>E19+E26+E33</f>
        <v>2148</v>
      </c>
    </row>
    <row r="34" spans="1:7" ht="12.75">
      <c r="A34" t="s">
        <v>8</v>
      </c>
      <c r="C34">
        <v>1</v>
      </c>
      <c r="D34">
        <v>344</v>
      </c>
      <c r="E34">
        <f>C34*D34</f>
        <v>344</v>
      </c>
      <c r="G34">
        <f>E20+E27+E34</f>
        <v>716</v>
      </c>
    </row>
    <row r="35" spans="1:9" ht="12.75">
      <c r="A35" t="s">
        <v>9</v>
      </c>
      <c r="C35">
        <v>2</v>
      </c>
      <c r="D35">
        <v>344</v>
      </c>
      <c r="E35">
        <f>C35*D35</f>
        <v>688</v>
      </c>
      <c r="G35">
        <f>E21+E28+E35</f>
        <v>1432</v>
      </c>
      <c r="H35">
        <v>5</v>
      </c>
      <c r="I35">
        <f>G35*H35</f>
        <v>7160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D7" sqref="D7"/>
    </sheetView>
  </sheetViews>
  <sheetFormatPr defaultColWidth="9.00390625" defaultRowHeight="12.75"/>
  <cols>
    <col min="1" max="1" width="34.625" style="8" bestFit="1" customWidth="1"/>
    <col min="2" max="2" width="3.625" style="8" bestFit="1" customWidth="1"/>
    <col min="3" max="3" width="7.25390625" style="8" bestFit="1" customWidth="1"/>
    <col min="4" max="4" width="7.125" style="9" bestFit="1" customWidth="1"/>
    <col min="5" max="5" width="10.875" style="8" bestFit="1" customWidth="1"/>
    <col min="6" max="6" width="7.125" style="8" customWidth="1"/>
    <col min="7" max="7" width="8.625" style="8" bestFit="1" customWidth="1"/>
    <col min="8" max="9" width="9.25390625" style="8" bestFit="1" customWidth="1"/>
    <col min="10" max="10" width="9.125" style="8" customWidth="1"/>
    <col min="11" max="11" width="9.25390625" style="8" bestFit="1" customWidth="1"/>
    <col min="12" max="16384" width="9.125" style="8" customWidth="1"/>
  </cols>
  <sheetData>
    <row r="1" spans="1:12" ht="12.7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16</v>
      </c>
      <c r="B2" s="10">
        <v>10</v>
      </c>
      <c r="C2" s="1"/>
      <c r="D2" s="2"/>
      <c r="E2" s="1" t="s">
        <v>17</v>
      </c>
      <c r="F2" s="10">
        <f>IF(B2=10,100000,IF(B2=11,133100,IF(B2=12,172800,IF(B2=13,219700,IF(B2=14,274400,IF(B2=15,337500,IF(B2=16,409600,"")))))))</f>
        <v>100000</v>
      </c>
      <c r="G2" s="1"/>
      <c r="H2" s="3">
        <v>100</v>
      </c>
      <c r="I2" s="1">
        <f>F2/H2</f>
        <v>1000</v>
      </c>
      <c r="J2" s="1"/>
      <c r="K2" s="1"/>
      <c r="L2" s="1"/>
    </row>
    <row r="3" spans="1:12" ht="12.75">
      <c r="A3" s="1"/>
      <c r="B3" s="1"/>
      <c r="C3" s="4">
        <v>24.07</v>
      </c>
      <c r="D3" s="2"/>
      <c r="E3" s="1" t="s">
        <v>18</v>
      </c>
      <c r="F3" s="3">
        <f>F2-G3</f>
        <v>75930</v>
      </c>
      <c r="G3" s="1">
        <f>C3*I2</f>
        <v>24070</v>
      </c>
      <c r="H3" s="1"/>
      <c r="I3" s="1"/>
      <c r="J3" s="1"/>
      <c r="K3" s="1"/>
      <c r="L3" s="1"/>
    </row>
    <row r="4" spans="1:12" ht="12.7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5" t="s">
        <v>22</v>
      </c>
      <c r="D6" s="6" t="s">
        <v>19</v>
      </c>
      <c r="E6" s="5" t="s">
        <v>18</v>
      </c>
      <c r="F6" s="5" t="s">
        <v>20</v>
      </c>
      <c r="G6" s="5" t="s">
        <v>21</v>
      </c>
      <c r="H6" s="1"/>
      <c r="I6" s="1"/>
      <c r="J6" s="1"/>
      <c r="K6" s="1"/>
      <c r="L6" s="1"/>
    </row>
    <row r="7" spans="1:12" ht="12.75">
      <c r="A7" s="1" t="s">
        <v>33</v>
      </c>
      <c r="B7" s="1"/>
      <c r="C7" s="5">
        <v>69</v>
      </c>
      <c r="D7" s="19">
        <f>C7/I2</f>
        <v>0.069</v>
      </c>
      <c r="E7" s="7">
        <f>$F3/C7</f>
        <v>1100.4347826086957</v>
      </c>
      <c r="F7" s="5">
        <v>349</v>
      </c>
      <c r="G7" s="7">
        <f>F7*E7</f>
        <v>384051.7391304348</v>
      </c>
      <c r="H7" s="1"/>
      <c r="I7" s="1"/>
      <c r="J7" s="1"/>
      <c r="K7" s="1"/>
      <c r="L7" s="1"/>
    </row>
    <row r="8" spans="1:12" ht="12.75">
      <c r="A8" s="1" t="s">
        <v>34</v>
      </c>
      <c r="B8" s="1"/>
      <c r="C8" s="5">
        <v>81</v>
      </c>
      <c r="D8" s="19">
        <f>C8/I2</f>
        <v>0.081</v>
      </c>
      <c r="E8" s="7">
        <f>$F3/C8</f>
        <v>937.4074074074074</v>
      </c>
      <c r="F8" s="5">
        <v>407</v>
      </c>
      <c r="G8" s="7">
        <f aca="true" t="shared" si="0" ref="G8:G15">F8*E8</f>
        <v>381524.81481481483</v>
      </c>
      <c r="H8" s="1"/>
      <c r="I8" s="1"/>
      <c r="J8" s="1"/>
      <c r="K8" s="1"/>
      <c r="L8" s="1"/>
    </row>
    <row r="9" spans="1:12" ht="12.75">
      <c r="A9" s="1" t="s">
        <v>35</v>
      </c>
      <c r="B9" s="1"/>
      <c r="C9" s="5">
        <v>93</v>
      </c>
      <c r="D9" s="19">
        <f>C9/I2</f>
        <v>0.093</v>
      </c>
      <c r="E9" s="7">
        <f>$F3/C9</f>
        <v>816.4516129032259</v>
      </c>
      <c r="F9" s="5">
        <v>465</v>
      </c>
      <c r="G9" s="7">
        <f t="shared" si="0"/>
        <v>379650</v>
      </c>
      <c r="H9" s="1"/>
      <c r="I9" s="1"/>
      <c r="J9" s="1"/>
      <c r="K9" s="1"/>
      <c r="L9" s="1"/>
    </row>
    <row r="10" spans="1:12" ht="12.75">
      <c r="A10" s="1" t="s">
        <v>36</v>
      </c>
      <c r="B10" s="1"/>
      <c r="C10" s="5">
        <v>104</v>
      </c>
      <c r="D10" s="19">
        <f>C10/I2</f>
        <v>0.104</v>
      </c>
      <c r="E10" s="7">
        <f>$F3/C10</f>
        <v>730.0961538461538</v>
      </c>
      <c r="F10" s="5">
        <v>524</v>
      </c>
      <c r="G10" s="7">
        <f t="shared" si="0"/>
        <v>382570.3846153846</v>
      </c>
      <c r="H10" s="1"/>
      <c r="I10" s="1"/>
      <c r="J10" s="1"/>
      <c r="K10" s="1"/>
      <c r="L10" s="1"/>
    </row>
    <row r="11" spans="1:12" ht="12.75">
      <c r="A11" s="1" t="s">
        <v>37</v>
      </c>
      <c r="B11" s="1"/>
      <c r="C11" s="5">
        <v>116</v>
      </c>
      <c r="D11" s="19">
        <f>C11/I2</f>
        <v>0.116</v>
      </c>
      <c r="E11" s="7">
        <f>$F3/C11</f>
        <v>654.5689655172414</v>
      </c>
      <c r="F11" s="5">
        <v>582</v>
      </c>
      <c r="G11" s="7">
        <f t="shared" si="0"/>
        <v>380959.1379310345</v>
      </c>
      <c r="H11" s="1"/>
      <c r="I11" s="1"/>
      <c r="J11" s="1"/>
      <c r="K11" s="1"/>
      <c r="L11" s="1"/>
    </row>
    <row r="12" spans="1:12" ht="12.75">
      <c r="A12" s="1" t="s">
        <v>38</v>
      </c>
      <c r="B12" s="1"/>
      <c r="C12" s="5">
        <v>139</v>
      </c>
      <c r="D12" s="19">
        <f>C12/I2</f>
        <v>0.139</v>
      </c>
      <c r="E12" s="7">
        <f>$F3/C12</f>
        <v>546.2589928057554</v>
      </c>
      <c r="F12" s="5">
        <v>698</v>
      </c>
      <c r="G12" s="7">
        <f t="shared" si="0"/>
        <v>381288.77697841724</v>
      </c>
      <c r="H12" s="1"/>
      <c r="I12" s="1"/>
      <c r="J12" s="1"/>
      <c r="K12" s="1"/>
      <c r="L12" s="1"/>
    </row>
    <row r="13" spans="1:12" ht="12.75">
      <c r="A13" s="1" t="s">
        <v>39</v>
      </c>
      <c r="B13" s="1"/>
      <c r="C13" s="5">
        <v>163</v>
      </c>
      <c r="D13" s="19">
        <f>C13/I2</f>
        <v>0.163</v>
      </c>
      <c r="E13" s="7">
        <f>$F3/C13</f>
        <v>465.8282208588957</v>
      </c>
      <c r="F13" s="5">
        <v>815</v>
      </c>
      <c r="G13" s="7">
        <f t="shared" si="0"/>
        <v>379650</v>
      </c>
      <c r="H13" s="1"/>
      <c r="I13" s="1"/>
      <c r="J13" s="1"/>
      <c r="K13" s="1"/>
      <c r="L13" s="1"/>
    </row>
    <row r="14" spans="1:12" ht="12.75">
      <c r="A14" s="1" t="s">
        <v>40</v>
      </c>
      <c r="B14" s="1"/>
      <c r="C14" s="5">
        <v>186</v>
      </c>
      <c r="D14" s="19">
        <f>C14/I2</f>
        <v>0.186</v>
      </c>
      <c r="E14" s="7">
        <f>$F3/C14</f>
        <v>408.2258064516129</v>
      </c>
      <c r="F14" s="5">
        <v>931</v>
      </c>
      <c r="G14" s="7">
        <f t="shared" si="0"/>
        <v>380058.22580645164</v>
      </c>
      <c r="H14" s="1"/>
      <c r="I14" s="1"/>
      <c r="J14" s="1"/>
      <c r="K14" s="1"/>
      <c r="L14" s="1"/>
    </row>
    <row r="15" spans="1:12" ht="12.75">
      <c r="A15" s="1" t="s">
        <v>41</v>
      </c>
      <c r="B15" s="1"/>
      <c r="C15" s="5">
        <v>209</v>
      </c>
      <c r="D15" s="19">
        <f>C15/I2</f>
        <v>0.209</v>
      </c>
      <c r="E15" s="7">
        <f>$F3/C15</f>
        <v>363.30143540669854</v>
      </c>
      <c r="F15" s="5">
        <v>1048</v>
      </c>
      <c r="G15" s="7">
        <f t="shared" si="0"/>
        <v>380739.90430622007</v>
      </c>
      <c r="H15" s="1"/>
      <c r="I15" s="1"/>
      <c r="J15" s="1"/>
      <c r="K15" s="1"/>
      <c r="L15" s="1"/>
    </row>
    <row r="16" spans="1:12" ht="12.75">
      <c r="A16" s="1" t="s">
        <v>42</v>
      </c>
      <c r="B16" s="1"/>
      <c r="C16" s="5">
        <v>232</v>
      </c>
      <c r="D16" s="19">
        <f>C16/I2</f>
        <v>0.232</v>
      </c>
      <c r="E16" s="7">
        <f>F3/C16</f>
        <v>327.2844827586207</v>
      </c>
      <c r="F16" s="5">
        <v>1164</v>
      </c>
      <c r="G16" s="7">
        <f>F16*E16</f>
        <v>380959.1379310345</v>
      </c>
      <c r="H16" s="1"/>
      <c r="I16" s="1"/>
      <c r="J16" s="1"/>
      <c r="K16" s="1"/>
      <c r="L16" s="1"/>
    </row>
    <row r="17" spans="1:12" ht="12.75">
      <c r="A17" s="14" t="s">
        <v>46</v>
      </c>
      <c r="B17" s="14"/>
      <c r="C17" s="15"/>
      <c r="D17" s="20">
        <f>C17/I2</f>
        <v>0</v>
      </c>
      <c r="E17" s="16" t="e">
        <f>F3/C17</f>
        <v>#DIV/0!</v>
      </c>
      <c r="F17" s="15">
        <v>2300</v>
      </c>
      <c r="G17" s="15" t="e">
        <f>F17*E17</f>
        <v>#DIV/0!</v>
      </c>
      <c r="H17" s="1"/>
      <c r="I17" s="1"/>
      <c r="J17" s="1"/>
      <c r="K17" s="1"/>
      <c r="L17" s="1"/>
    </row>
    <row r="18" spans="1:12" ht="12.75">
      <c r="A18" s="1" t="s">
        <v>43</v>
      </c>
      <c r="B18" s="1"/>
      <c r="C18" s="5">
        <v>279</v>
      </c>
      <c r="D18" s="19">
        <f>C18/I2</f>
        <v>0.279</v>
      </c>
      <c r="E18" s="7">
        <f>F3/C18</f>
        <v>272.1505376344086</v>
      </c>
      <c r="F18" s="5">
        <v>1397</v>
      </c>
      <c r="G18" s="7">
        <f>F18*E18</f>
        <v>380194.30107526877</v>
      </c>
      <c r="H18" s="1"/>
      <c r="I18" s="1"/>
      <c r="J18" s="1"/>
      <c r="K18" s="1"/>
      <c r="L18" s="1"/>
    </row>
    <row r="19" spans="1:12" ht="12.75">
      <c r="A19" s="14" t="s">
        <v>45</v>
      </c>
      <c r="B19" s="14"/>
      <c r="C19" s="15"/>
      <c r="D19" s="20">
        <f>C19/I2</f>
        <v>0</v>
      </c>
      <c r="E19" s="16" t="e">
        <f>F3/C19</f>
        <v>#DIV/0!</v>
      </c>
      <c r="F19" s="15">
        <v>2300</v>
      </c>
      <c r="G19" s="15" t="e">
        <f>F19*E19</f>
        <v>#DIV/0!</v>
      </c>
      <c r="H19" s="1"/>
      <c r="I19" s="1"/>
      <c r="J19" s="1"/>
      <c r="K19" s="1"/>
      <c r="L19" s="1"/>
    </row>
    <row r="20" spans="1:12" ht="12.75">
      <c r="A20" s="1" t="s">
        <v>44</v>
      </c>
      <c r="B20" s="1"/>
      <c r="C20" s="5">
        <v>349</v>
      </c>
      <c r="D20" s="19">
        <f>C20/I2</f>
        <v>0.349</v>
      </c>
      <c r="E20" s="7">
        <f>F3/C20</f>
        <v>217.5644699140401</v>
      </c>
      <c r="F20" s="5">
        <v>1746</v>
      </c>
      <c r="G20" s="7">
        <f aca="true" t="shared" si="1" ref="G20:G26">F20*E20</f>
        <v>379867.564469914</v>
      </c>
      <c r="H20" s="1"/>
      <c r="I20" s="1"/>
      <c r="J20" s="1"/>
      <c r="K20" s="1"/>
      <c r="L20" s="1"/>
    </row>
    <row r="21" spans="1:12" ht="12.75">
      <c r="A21" s="1" t="s">
        <v>23</v>
      </c>
      <c r="B21" s="1"/>
      <c r="C21" s="5">
        <v>17</v>
      </c>
      <c r="D21" s="19">
        <f>C21/I2</f>
        <v>0.017</v>
      </c>
      <c r="E21" s="7">
        <f>F3/C21</f>
        <v>4466.470588235294</v>
      </c>
      <c r="F21" s="5">
        <v>87</v>
      </c>
      <c r="G21" s="7">
        <f t="shared" si="1"/>
        <v>388582.94117647054</v>
      </c>
      <c r="H21" s="1"/>
      <c r="I21" s="1"/>
      <c r="J21" s="1"/>
      <c r="K21" s="1"/>
      <c r="L21" s="1"/>
    </row>
    <row r="22" spans="1:12" ht="12.75">
      <c r="A22" s="1" t="s">
        <v>24</v>
      </c>
      <c r="B22" s="1"/>
      <c r="C22" s="5">
        <v>34</v>
      </c>
      <c r="D22" s="19">
        <f>C22/I2</f>
        <v>0.034</v>
      </c>
      <c r="E22" s="7">
        <f>F3/C22</f>
        <v>2233.235294117647</v>
      </c>
      <c r="F22" s="5">
        <v>174</v>
      </c>
      <c r="G22" s="7">
        <f t="shared" si="1"/>
        <v>388582.94117647054</v>
      </c>
      <c r="H22" s="1"/>
      <c r="I22" s="1"/>
      <c r="J22" s="1"/>
      <c r="K22" s="1"/>
      <c r="L22" s="1"/>
    </row>
    <row r="23" spans="1:12" ht="12.75">
      <c r="A23" s="1" t="s">
        <v>25</v>
      </c>
      <c r="B23" s="1"/>
      <c r="C23" s="5">
        <v>52</v>
      </c>
      <c r="D23" s="19">
        <f>C23/I2</f>
        <v>0.052</v>
      </c>
      <c r="E23" s="7">
        <f>F3/C23</f>
        <v>1460.1923076923076</v>
      </c>
      <c r="F23" s="5">
        <v>262</v>
      </c>
      <c r="G23" s="7">
        <f t="shared" si="1"/>
        <v>382570.3846153846</v>
      </c>
      <c r="H23" s="1"/>
      <c r="I23" s="1"/>
      <c r="J23" s="1"/>
      <c r="K23" s="1"/>
      <c r="L23" s="1"/>
    </row>
    <row r="24" spans="1:12" ht="12.75">
      <c r="A24" s="1" t="s">
        <v>26</v>
      </c>
      <c r="B24" s="1"/>
      <c r="C24" s="5">
        <v>104</v>
      </c>
      <c r="D24" s="19">
        <f>C24/I2</f>
        <v>0.104</v>
      </c>
      <c r="E24" s="7">
        <f>F3/C24</f>
        <v>730.0961538461538</v>
      </c>
      <c r="F24" s="5">
        <v>524</v>
      </c>
      <c r="G24" s="7">
        <f t="shared" si="1"/>
        <v>382570.3846153846</v>
      </c>
      <c r="H24" s="1"/>
      <c r="I24" s="1"/>
      <c r="J24" s="1"/>
      <c r="K24" s="1"/>
      <c r="L24" s="1"/>
    </row>
    <row r="25" spans="1:12" ht="12.75">
      <c r="A25" s="1" t="s">
        <v>27</v>
      </c>
      <c r="B25" s="1"/>
      <c r="C25" s="5">
        <v>157</v>
      </c>
      <c r="D25" s="19">
        <f>C25/I2</f>
        <v>0.157</v>
      </c>
      <c r="E25" s="7">
        <f>F3/C25</f>
        <v>483.63057324840764</v>
      </c>
      <c r="F25" s="5">
        <v>786</v>
      </c>
      <c r="G25" s="7">
        <f t="shared" si="1"/>
        <v>380133.63057324843</v>
      </c>
      <c r="H25" s="1"/>
      <c r="I25" s="1"/>
      <c r="J25" s="1"/>
      <c r="K25" s="1"/>
      <c r="L25" s="1"/>
    </row>
    <row r="26" spans="1:12" ht="12.75">
      <c r="A26" s="1" t="s">
        <v>28</v>
      </c>
      <c r="B26" s="1"/>
      <c r="C26" s="5">
        <v>314</v>
      </c>
      <c r="D26" s="19">
        <f>C26/I2</f>
        <v>0.314</v>
      </c>
      <c r="E26" s="7">
        <f>F3/C26</f>
        <v>241.81528662420382</v>
      </c>
      <c r="F26" s="5">
        <v>1572</v>
      </c>
      <c r="G26" s="7">
        <f t="shared" si="1"/>
        <v>380133.63057324843</v>
      </c>
      <c r="H26" s="1"/>
      <c r="I26" s="1"/>
      <c r="J26" s="1"/>
      <c r="K26" s="1"/>
      <c r="L26" s="1"/>
    </row>
    <row r="27" spans="1:12" ht="12.75">
      <c r="A27" s="14" t="s">
        <v>29</v>
      </c>
      <c r="B27" s="14"/>
      <c r="C27" s="15"/>
      <c r="D27" s="20">
        <f>C27/I2</f>
        <v>0</v>
      </c>
      <c r="E27" s="16" t="e">
        <f>F3/C27</f>
        <v>#DIV/0!</v>
      </c>
      <c r="F27" s="15">
        <v>2300</v>
      </c>
      <c r="G27" s="15" t="e">
        <f>F27*E27</f>
        <v>#DIV/0!</v>
      </c>
      <c r="H27" s="1"/>
      <c r="I27" s="1"/>
      <c r="J27" s="1"/>
      <c r="K27" s="1"/>
      <c r="L27" s="1"/>
    </row>
    <row r="28" spans="1:12" ht="12.75">
      <c r="A28" s="14" t="s">
        <v>30</v>
      </c>
      <c r="B28" s="14"/>
      <c r="C28" s="15"/>
      <c r="D28" s="20">
        <f>C28/I2</f>
        <v>0</v>
      </c>
      <c r="E28" s="16" t="e">
        <f>F3/C28</f>
        <v>#DIV/0!</v>
      </c>
      <c r="F28" s="15">
        <v>2300</v>
      </c>
      <c r="G28" s="15" t="e">
        <f>F28*E28</f>
        <v>#DIV/0!</v>
      </c>
      <c r="H28" s="1"/>
      <c r="I28" s="1"/>
      <c r="J28" s="1"/>
      <c r="K28" s="1"/>
      <c r="L28" s="1"/>
    </row>
    <row r="29" spans="1:12" ht="12.75">
      <c r="A29" s="14" t="s">
        <v>31</v>
      </c>
      <c r="B29" s="14"/>
      <c r="C29" s="15"/>
      <c r="D29" s="20">
        <f>C29/I2</f>
        <v>0</v>
      </c>
      <c r="E29" s="16" t="e">
        <f>F3/C29</f>
        <v>#DIV/0!</v>
      </c>
      <c r="F29" s="15">
        <v>2300</v>
      </c>
      <c r="G29" s="15" t="e">
        <f>F29*E29</f>
        <v>#DIV/0!</v>
      </c>
      <c r="H29" s="1"/>
      <c r="I29" s="1"/>
      <c r="J29" s="1"/>
      <c r="K29" s="1"/>
      <c r="L29" s="1"/>
    </row>
    <row r="30" spans="1:7" ht="12.75">
      <c r="A30" s="17" t="s">
        <v>32</v>
      </c>
      <c r="B30" s="18"/>
      <c r="C30" s="15"/>
      <c r="D30" s="20">
        <f>C30/I2</f>
        <v>0</v>
      </c>
      <c r="E30" s="16" t="e">
        <f>F3/C30</f>
        <v>#DIV/0!</v>
      </c>
      <c r="F30" s="15">
        <v>2300</v>
      </c>
      <c r="G30" s="15" t="e">
        <f>F30*E30</f>
        <v>#DIV/0!</v>
      </c>
    </row>
    <row r="31" spans="1:7" ht="12.75">
      <c r="A31" s="11" t="s">
        <v>0</v>
      </c>
      <c r="C31" s="12">
        <v>460</v>
      </c>
      <c r="D31" s="21">
        <f>C31/I2</f>
        <v>0.46</v>
      </c>
      <c r="E31" s="13">
        <f>F3/C31</f>
        <v>165.06521739130434</v>
      </c>
      <c r="F31" s="12">
        <v>2300</v>
      </c>
      <c r="G31" s="12">
        <f>F31*E31</f>
        <v>379650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E1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B5" sqref="B5"/>
    </sheetView>
  </sheetViews>
  <sheetFormatPr defaultColWidth="9.00390625" defaultRowHeight="12.75"/>
  <sheetData>
    <row r="1" spans="1:5" ht="12.75">
      <c r="A1">
        <v>10</v>
      </c>
      <c r="E1">
        <f>IF(A1=10,100000,IF(A1=20,11000,""))</f>
        <v>100000</v>
      </c>
    </row>
    <row r="2" spans="1:5" ht="12.75">
      <c r="A2">
        <v>20</v>
      </c>
      <c r="E2">
        <f aca="true" t="shared" si="0" ref="E2:E8">IF(A2=10,1000,IF(A2=20,11000,""))</f>
        <v>11000</v>
      </c>
    </row>
    <row r="3" spans="1:5" ht="12.75">
      <c r="A3">
        <v>10</v>
      </c>
      <c r="E3">
        <f t="shared" si="0"/>
        <v>1000</v>
      </c>
    </row>
    <row r="4" spans="1:5" ht="12.75">
      <c r="A4">
        <v>30</v>
      </c>
      <c r="E4">
        <f t="shared" si="0"/>
      </c>
    </row>
    <row r="5" spans="1:5" ht="12.75">
      <c r="A5">
        <v>20</v>
      </c>
      <c r="E5">
        <f t="shared" si="0"/>
        <v>11000</v>
      </c>
    </row>
    <row r="6" ht="12.75">
      <c r="E6">
        <f t="shared" si="0"/>
      </c>
    </row>
    <row r="7" ht="12.75">
      <c r="E7">
        <f t="shared" si="0"/>
      </c>
    </row>
    <row r="8" ht="12.75">
      <c r="E8">
        <f t="shared" si="0"/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pane xSplit="9" ySplit="21" topLeftCell="J22" activePane="bottomRight" state="frozen"/>
      <selection pane="topLeft" activeCell="A1" sqref="A1"/>
      <selection pane="topRight" activeCell="J1" sqref="J1"/>
      <selection pane="bottomLeft" activeCell="A22" sqref="A22"/>
      <selection pane="bottomRight" activeCell="C3" sqref="C3"/>
    </sheetView>
  </sheetViews>
  <sheetFormatPr defaultColWidth="9.00390625" defaultRowHeight="12.75"/>
  <cols>
    <col min="1" max="1" width="16.125" style="27" customWidth="1"/>
    <col min="2" max="2" width="33.625" style="27" bestFit="1" customWidth="1"/>
    <col min="3" max="3" width="9.125" style="27" customWidth="1"/>
    <col min="4" max="4" width="20.75390625" style="27" bestFit="1" customWidth="1"/>
    <col min="5" max="5" width="11.375" style="27" bestFit="1" customWidth="1"/>
    <col min="6" max="6" width="19.125" style="27" bestFit="1" customWidth="1"/>
    <col min="7" max="7" width="11.125" style="27" bestFit="1" customWidth="1"/>
    <col min="8" max="16384" width="9.125" style="27" customWidth="1"/>
  </cols>
  <sheetData>
    <row r="1" spans="1:10" ht="12.75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2" ht="15.75">
      <c r="A2" s="49" t="s">
        <v>69</v>
      </c>
      <c r="B2" s="49"/>
      <c r="C2" s="49"/>
      <c r="D2" s="49"/>
      <c r="E2" s="49"/>
      <c r="F2" s="49"/>
      <c r="G2" s="49"/>
      <c r="H2" s="49"/>
      <c r="I2" s="49"/>
      <c r="J2" s="49"/>
      <c r="K2" s="25"/>
      <c r="L2" s="25"/>
    </row>
    <row r="3" spans="1:10" ht="15">
      <c r="A3" s="26"/>
      <c r="B3" s="48" t="s">
        <v>62</v>
      </c>
      <c r="C3" s="50">
        <v>20</v>
      </c>
      <c r="D3" s="28"/>
      <c r="E3" s="28"/>
      <c r="F3" s="48" t="s">
        <v>64</v>
      </c>
      <c r="G3" s="51">
        <f>LOOKUP(C3,{0,1,2,3,4,5,6,7,8,9,10,11,12,13,14,15,16,17,18,19,20,21,22,23,24,25,26,27,28,29,30},{10,20,800,2700,6400,12500,21600,34300,51200,72900,100000,133100,172800,219700,274400,337500,409600,491300,583200,685900,800000,926100,1064800,1216700,1382400,1562500,3515200,7873200,17561600,39022400,86400000})</f>
        <v>800000</v>
      </c>
      <c r="H3" s="26">
        <v>100</v>
      </c>
      <c r="I3" s="26">
        <f>G3/H3</f>
        <v>8000</v>
      </c>
      <c r="J3" s="26"/>
    </row>
    <row r="4" spans="1:10" ht="15">
      <c r="A4" s="26"/>
      <c r="B4" s="48" t="s">
        <v>63</v>
      </c>
      <c r="C4" s="50">
        <v>20</v>
      </c>
      <c r="D4" s="32" t="s">
        <v>61</v>
      </c>
      <c r="E4" s="29">
        <v>0</v>
      </c>
      <c r="F4" s="48" t="s">
        <v>65</v>
      </c>
      <c r="G4" s="51">
        <f>G3-H4</f>
        <v>640000</v>
      </c>
      <c r="H4" s="26">
        <f>I3*C4</f>
        <v>160000</v>
      </c>
      <c r="I4" s="26"/>
      <c r="J4" s="26"/>
    </row>
    <row r="5" spans="1:10" ht="12.75">
      <c r="A5" s="26"/>
      <c r="B5" s="30"/>
      <c r="C5" s="26"/>
      <c r="D5" s="26"/>
      <c r="E5" s="26"/>
      <c r="F5" s="26"/>
      <c r="G5" s="26"/>
      <c r="H5" s="26"/>
      <c r="I5" s="26"/>
      <c r="J5" s="26"/>
    </row>
    <row r="6" spans="1:10" ht="18.75">
      <c r="A6" s="24" t="s">
        <v>68</v>
      </c>
      <c r="B6" s="26"/>
      <c r="C6" s="26">
        <f>C3+E4</f>
        <v>20</v>
      </c>
      <c r="D6" s="26"/>
      <c r="E6" s="26"/>
      <c r="F6" s="26"/>
      <c r="G6" s="26"/>
      <c r="H6" s="26"/>
      <c r="I6" s="26"/>
      <c r="J6" s="26"/>
    </row>
    <row r="7" spans="1:10" s="34" customFormat="1" ht="15">
      <c r="A7" s="31"/>
      <c r="B7" s="31"/>
      <c r="C7" s="32" t="s">
        <v>59</v>
      </c>
      <c r="D7" s="32" t="s">
        <v>66</v>
      </c>
      <c r="E7" s="32" t="s">
        <v>60</v>
      </c>
      <c r="F7" s="32" t="s">
        <v>67</v>
      </c>
      <c r="G7" s="32" t="s">
        <v>18</v>
      </c>
      <c r="H7" s="33"/>
      <c r="I7" s="33"/>
      <c r="J7" s="33"/>
    </row>
    <row r="8" spans="1:10" s="34" customFormat="1" ht="15">
      <c r="A8" s="31"/>
      <c r="B8" s="35" t="s">
        <v>57</v>
      </c>
      <c r="C8" s="36">
        <v>0</v>
      </c>
      <c r="D8" s="36">
        <v>50</v>
      </c>
      <c r="E8" s="36" t="str">
        <f>IF(C6=0,50,IF(C6=1,40,IF(C6=2,30,IF(C6=3,20,IF(C6=4,10," ")))))</f>
        <v> </v>
      </c>
      <c r="F8" s="37">
        <f>IF(E8=0,0,IF(E8=" ",0,E8/$I$3))</f>
        <v>0</v>
      </c>
      <c r="G8" s="38" t="str">
        <f>IF(E8=0,0,IF(E8=" "," ",$G$4/E8))</f>
        <v> </v>
      </c>
      <c r="H8" s="39"/>
      <c r="I8" s="33"/>
      <c r="J8" s="33"/>
    </row>
    <row r="9" spans="1:10" s="34" customFormat="1" ht="15">
      <c r="A9" s="31"/>
      <c r="B9" s="40" t="s">
        <v>58</v>
      </c>
      <c r="C9" s="41">
        <v>3</v>
      </c>
      <c r="D9" s="41">
        <v>110</v>
      </c>
      <c r="E9" s="41" t="str">
        <f>IF(C6=3,110,IF(C6=4,88,IF(C6=5,66,IF(C6=6,44,IF(C6=7,22," ")))))</f>
        <v> </v>
      </c>
      <c r="F9" s="42">
        <f aca="true" t="shared" si="0" ref="F9:F17">IF(E9=0,0,IF(E9=" ",0,E9/$I$3))</f>
        <v>0</v>
      </c>
      <c r="G9" s="38" t="str">
        <f aca="true" t="shared" si="1" ref="G9:G17">IF(E9=0,0,IF(E9=" "," ",$G$4/E9))</f>
        <v> </v>
      </c>
      <c r="H9" s="39"/>
      <c r="I9" s="33"/>
      <c r="J9" s="33"/>
    </row>
    <row r="10" spans="1:10" s="34" customFormat="1" ht="15">
      <c r="A10" s="31"/>
      <c r="B10" s="35" t="s">
        <v>23</v>
      </c>
      <c r="C10" s="36">
        <v>5</v>
      </c>
      <c r="D10" s="36">
        <v>200</v>
      </c>
      <c r="E10" s="36" t="str">
        <f>IF(C6=5,200,IF(C6=6,160,IF(C6=7,120,IF(C6=8,80,IF(C6=9,40," ")))))</f>
        <v> </v>
      </c>
      <c r="F10" s="37">
        <f t="shared" si="0"/>
        <v>0</v>
      </c>
      <c r="G10" s="38" t="str">
        <f t="shared" si="1"/>
        <v> </v>
      </c>
      <c r="H10" s="39"/>
      <c r="I10" s="33"/>
      <c r="J10" s="33"/>
    </row>
    <row r="11" spans="1:10" s="47" customFormat="1" ht="15">
      <c r="A11" s="43"/>
      <c r="B11" s="40" t="s">
        <v>24</v>
      </c>
      <c r="C11" s="41">
        <v>8</v>
      </c>
      <c r="D11" s="41">
        <v>390</v>
      </c>
      <c r="E11" s="41" t="str">
        <f>IF(C6=8,390,IF(C6=9,312,IF(C6=10,234,IF(C6=11,156,IF(C6=12,78," ")))))</f>
        <v> </v>
      </c>
      <c r="F11" s="42">
        <f t="shared" si="0"/>
        <v>0</v>
      </c>
      <c r="G11" s="44" t="str">
        <f t="shared" si="1"/>
        <v> </v>
      </c>
      <c r="H11" s="45"/>
      <c r="I11" s="46"/>
      <c r="J11" s="46"/>
    </row>
    <row r="12" spans="1:10" s="34" customFormat="1" ht="15">
      <c r="A12" s="31"/>
      <c r="B12" s="35" t="s">
        <v>25</v>
      </c>
      <c r="C12" s="36">
        <v>10</v>
      </c>
      <c r="D12" s="36">
        <v>550</v>
      </c>
      <c r="E12" s="36" t="str">
        <f>IF(C6=10,550,IF(C6=11,440,IF(C6=12,330,IF(C6=13,220,IF(C6=14,110," ")))))</f>
        <v> </v>
      </c>
      <c r="F12" s="37">
        <f t="shared" si="0"/>
        <v>0</v>
      </c>
      <c r="G12" s="38" t="str">
        <f t="shared" si="1"/>
        <v> </v>
      </c>
      <c r="H12" s="39"/>
      <c r="I12" s="33"/>
      <c r="J12" s="33"/>
    </row>
    <row r="13" spans="1:10" s="47" customFormat="1" ht="15">
      <c r="A13" s="43"/>
      <c r="B13" s="40" t="s">
        <v>26</v>
      </c>
      <c r="C13" s="41">
        <v>13</v>
      </c>
      <c r="D13" s="41">
        <v>830</v>
      </c>
      <c r="E13" s="41" t="str">
        <f>IF(C6=13,830,IF(C6=14,664,IF(C6=15,498,IF(C6=16,332,IF(C6=17,166," ")))))</f>
        <v> </v>
      </c>
      <c r="F13" s="42">
        <f t="shared" si="0"/>
        <v>0</v>
      </c>
      <c r="G13" s="44" t="str">
        <f t="shared" si="1"/>
        <v> </v>
      </c>
      <c r="H13" s="45"/>
      <c r="I13" s="46"/>
      <c r="J13" s="46"/>
    </row>
    <row r="14" spans="1:10" s="34" customFormat="1" ht="15">
      <c r="A14" s="31"/>
      <c r="B14" s="35" t="s">
        <v>27</v>
      </c>
      <c r="C14" s="36">
        <v>15</v>
      </c>
      <c r="D14" s="36">
        <v>1040</v>
      </c>
      <c r="E14" s="36" t="str">
        <f>IF(C6=15,1040,IF(C6=16,832,IF(C6=17,624,IF(C6=18,416,IF(C6=19,208," ")))))</f>
        <v> </v>
      </c>
      <c r="F14" s="37">
        <f t="shared" si="0"/>
        <v>0</v>
      </c>
      <c r="G14" s="38" t="str">
        <f t="shared" si="1"/>
        <v> </v>
      </c>
      <c r="H14" s="39"/>
      <c r="I14" s="33"/>
      <c r="J14" s="33"/>
    </row>
    <row r="15" spans="1:10" s="47" customFormat="1" ht="15">
      <c r="A15" s="43"/>
      <c r="B15" s="40" t="s">
        <v>28</v>
      </c>
      <c r="C15" s="41">
        <v>18</v>
      </c>
      <c r="D15" s="41">
        <v>1410</v>
      </c>
      <c r="E15" s="41">
        <f>IF(C6=18,1410,IF(C6=19,1128,IF(C6=20,846,IF(C6=21,564,IF(C6=22,282," ")))))</f>
        <v>846</v>
      </c>
      <c r="F15" s="42">
        <f t="shared" si="0"/>
        <v>0.10575</v>
      </c>
      <c r="G15" s="44">
        <f t="shared" si="1"/>
        <v>756.5011820330969</v>
      </c>
      <c r="H15" s="45"/>
      <c r="I15" s="46"/>
      <c r="J15" s="46"/>
    </row>
    <row r="16" spans="1:10" s="34" customFormat="1" ht="15">
      <c r="A16" s="31"/>
      <c r="B16" s="35" t="s">
        <v>29</v>
      </c>
      <c r="C16" s="36">
        <v>20</v>
      </c>
      <c r="D16" s="36">
        <v>1670</v>
      </c>
      <c r="E16" s="36">
        <f>IF(C6=20,1670,IF(C6=21,1336,IF(C6=22,1002,IF(C6=23,668,IF(C6=24,334," ")))))</f>
        <v>1670</v>
      </c>
      <c r="F16" s="37">
        <f t="shared" si="0"/>
        <v>0.20875</v>
      </c>
      <c r="G16" s="38">
        <f t="shared" si="1"/>
        <v>383.23353293413174</v>
      </c>
      <c r="H16" s="39"/>
      <c r="I16" s="33"/>
      <c r="J16" s="33"/>
    </row>
    <row r="17" spans="1:10" s="47" customFormat="1" ht="15">
      <c r="A17" s="43"/>
      <c r="B17" s="40" t="s">
        <v>30</v>
      </c>
      <c r="C17" s="41">
        <v>23</v>
      </c>
      <c r="D17" s="41">
        <v>2110</v>
      </c>
      <c r="E17" s="41" t="str">
        <f>IF(C6=23,2110,IF(C6=24,1688,IF(C6=25,1266,IF(C6=26,844,IF(C6=27,422," ")))))</f>
        <v> </v>
      </c>
      <c r="F17" s="42">
        <f t="shared" si="0"/>
        <v>0</v>
      </c>
      <c r="G17" s="44" t="str">
        <f t="shared" si="1"/>
        <v> </v>
      </c>
      <c r="H17" s="45"/>
      <c r="I17" s="46"/>
      <c r="J17" s="46"/>
    </row>
    <row r="18" spans="1:10" s="34" customFormat="1" ht="12.75">
      <c r="A18" s="31"/>
      <c r="B18" s="36"/>
      <c r="C18" s="36"/>
      <c r="D18" s="36"/>
      <c r="E18" s="36"/>
      <c r="F18" s="36"/>
      <c r="G18" s="36"/>
      <c r="H18" s="39"/>
      <c r="I18" s="33"/>
      <c r="J18" s="33"/>
    </row>
    <row r="19" spans="1:10" s="34" customFormat="1" ht="12.75">
      <c r="A19" s="31"/>
      <c r="B19" s="31"/>
      <c r="C19" s="31"/>
      <c r="D19" s="31"/>
      <c r="E19" s="31"/>
      <c r="F19" s="31"/>
      <c r="G19" s="31"/>
      <c r="H19" s="33"/>
      <c r="I19" s="33"/>
      <c r="J19" s="33"/>
    </row>
    <row r="20" spans="1:10" s="34" customFormat="1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s="34" customFormat="1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s="34" customFormat="1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</sheetData>
  <sheetProtection password="D975" sheet="1"/>
  <protectedRanges>
    <protectedRange sqref="C3" name="Диапазон1"/>
    <protectedRange sqref="C4" name="Диапазон2"/>
    <protectedRange sqref="E4" name="Диапазон3"/>
  </protectedRanges>
  <mergeCells count="1">
    <mergeCell ref="A2: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E6" sqref="E6"/>
    </sheetView>
  </sheetViews>
  <sheetFormatPr defaultColWidth="9.00390625" defaultRowHeight="12.75"/>
  <sheetData>
    <row r="2" ht="12.75">
      <c r="A2" t="s">
        <v>12</v>
      </c>
    </row>
    <row r="3" spans="1:3" ht="12.75">
      <c r="A3" t="s">
        <v>13</v>
      </c>
      <c r="C3">
        <v>2</v>
      </c>
    </row>
    <row r="4" spans="1:3" ht="12.75">
      <c r="A4" t="s">
        <v>14</v>
      </c>
      <c r="C4">
        <v>1</v>
      </c>
    </row>
    <row r="5" spans="1:3" ht="12.75">
      <c r="A5" t="s">
        <v>15</v>
      </c>
      <c r="C5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SDA</dc:creator>
  <cp:keywords/>
  <dc:description/>
  <cp:lastModifiedBy>Хозяин</cp:lastModifiedBy>
  <dcterms:created xsi:type="dcterms:W3CDTF">2008-05-23T10:26:51Z</dcterms:created>
  <dcterms:modified xsi:type="dcterms:W3CDTF">2008-07-18T09:11:32Z</dcterms:modified>
  <cp:category/>
  <cp:version/>
  <cp:contentType/>
  <cp:contentStatus/>
</cp:coreProperties>
</file>