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Хозяин</author>
  </authors>
  <commentList>
    <comment ref="B8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Деревянный малый щит (Цена )
Рубанок (Цена 6000 Au)
Кроме того, в котомке должны находиться следующие ингридиенты: 
расходуется Доска из кедра (Цена ) в количестве 2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Пила для кедра (Цена 30 Au)
Кроме того, в котомке должны находиться следующие ингридиенты: 
расходуется Бревна кедра (Цена ) в количестве 5</t>
        </r>
      </text>
    </comment>
    <comment ref="B10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Посох путника (Цена )
Плотничий кинжал (Цена 6000 Au)
Кроме того, в котомке должны находиться следующие ингридиенты: 
расходуется Доска из кедра (Цена ) в количестве 1
расходуется Руна 1-го уровня (Цена ) в количестве 10</t>
        </r>
      </text>
    </comment>
    <comment ref="B11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Деревянные стрелы (Цена )
Плотничий кинжал (Цена 6000 Au)
Кроме того, в котомке должны находиться следующие ингридиенты: 
расходуется Доска из кедра (Цена ) в количестве 2
расходуется Слиток меди (Цена ) в количестве 1
расходуется Перья (Цена 60 Au) в количестве 1</t>
        </r>
      </text>
    </comment>
    <comment ref="B12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Посох ученика (Цена )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Плотничий кинжал (Цена 6000 Au)
Кроме того, в котомке должны находиться следующие ингридиенты: 
расходуется Доска из кедра (Цена ) в количестве 3
расходуется Шкура крысы (Цена ) в количестве 1
расходуется Руна 1-го уровня (Цена ) в количестве 20</t>
        </r>
      </text>
    </comment>
    <comment ref="B13" authorId="0">
      <text>
        <r>
          <rPr>
            <i/>
            <sz val="8"/>
            <rFont val="Tahoma"/>
            <family val="2"/>
          </rPr>
          <t xml:space="preserve">Для использования рецепта, в котомке должны быть следующие инструменты:
Рецепт: Большой деревянный щит (Цена )
Рубанок (Цена 6000 Au)
Кроме того, в котомке должны находиться следующие ингридиенты: 
расходуется Доска из кедра (Цена ) в количестве 5
расходуется Слиток меди (Цена ) в количестве 3
</t>
        </r>
      </text>
    </comment>
    <comment ref="B14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Деревянный лук (Цена )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 xml:space="preserve">Плотничий кинжал (Цена 6000 Au)
Кроме того, в котомке должны находиться следующие ингридиенты: 
расходуется Доска из кедра (Цена ) в количестве 2
расходуется Клубок ниток (Цена 45 Au) в количестве 1
расходуется Шкура крысы (Цена ) в количестве 1
</t>
        </r>
      </text>
    </comment>
    <comment ref="B15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Короткий лук (Цена )
Плотничий кинжал (Цена 6000 Au)
Кроме того, в котомке должны находиться следующие ингридиенты: 
расходуется Доска из кедра (Цена ) в количестве 1
расходуется Клубок ниток (Цена 45 Au) в количестве 1
расходуется Крысиная кожа (Цена ) в количестве 1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Улучшенная пила для кедра (Цена )
Кроме того, в котомке должны находиться следующие ингридиенты: 
расходуется Бревна кедра (Цена ) в количестве 9</t>
        </r>
      </text>
    </comment>
    <comment ref="B17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Рецепт: Костяные стрелы (Цена )
Плотничий кинжал (Цена 6000 Au)
Кроме того, в котомке должны находиться следующие ингридиенты: 
расходуется Доска из сосны (Цена ) в количестве 2
расходуется Кости гоблина (Цена ) в количестве 3
расходуется Перья (Цена 60 Au) в количестве 2</t>
        </r>
      </text>
    </comment>
    <comment ref="B18" authorId="0">
      <text>
        <r>
          <rPr>
            <i/>
            <sz val="8"/>
            <rFont val="Tahoma"/>
            <family val="2"/>
          </rPr>
          <t xml:space="preserve">Для использования рецепта, в котомке должны быть следующие инструменты:
Рецепт: Посох надежды (Цена )
Плотничий кинжал (Цена 6000 Au)
Кроме того, в котомке должны находиться следующие ингридиенты: 
расходуется Доска из сосны (Цена ) в количестве 2
расходуется Шкура крысы (Цена ) в количестве 2
расходуется Руна 1-го уровня (Цена ) в количестве 30
</t>
        </r>
      </text>
    </comment>
    <comment ref="B19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Щит варвара (Цена )
Рубанок (Цена 6000 Au)
Кроме того, в котомке должны находиться следующие ингридиенты: 
расходуется Доска из сосны (Цена ) в количестве 4
расходуется Слиток бронзы (Цена ) в количестве 2</t>
        </r>
      </text>
    </comment>
    <comment ref="B20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Пила для сосны (Цена )
Кроме того, в котомке должны находиться следующие ингридиенты: 
расходуется Бревна сосны (Цена ) в количестве 5</t>
        </r>
      </text>
    </comment>
    <comment ref="B21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Охотничий лук (Цена )
Плотничий кинжал (Цена 6000 Au)
Кроме того, в котомке должны находиться следующие ингридиенты: 
расходуется Доска из кедра (Цена ) в количестве 1
расходуется Клубок ниток (Цена 45 Au) в количестве 1
расходуется Шкура волка (Цена ) в количестве 1</t>
        </r>
      </text>
    </comment>
    <comment ref="B22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Щит рыцаря (Цена )
Рубанок (Цена 6000 Au)
Кроме того, в котомке должны находиться следующие ингридиенты: 
расходуется Доска из сосны (Цена ) в количестве 5
расходуется Слиток бронзы (Цена ) в количестве 3
расходуется Слиток железа (Цена ) в количестве 3
расходуется Платиновые монеты (Цена ) в количестве 4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Посох силы (Цена )
Плотничий кинжал (Цена 6000 Au)
Кроме того, в котомке должны находиться следующие ингридиенты: 
расходуется Доска из сосны (Цена ) в количестве 1
расходуется Кости волка (Цена ) в количестве 2
расходуется Слиток меди (Цена ) в количестве 2
расходуется Клубок ниток (Цена 45 Au) в количестве 1
расходуется Руна 1-го уровня (Цена ) в количестве 40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Охотничьи стрелы (Цена )
Плотничий кинжал (Цена 6000 Au)
Кроме того, в котомке должны находиться следующие ингридиенты: 
расходуется Доска из сосны (Цена ) в количестве 2
расходуется Коготь гоблина (Цена ) в количестве 3
расходуется Перья (Цена 60 Au) в количестве 3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Улучшенная пила для сосны (Цена )
Кроме того, в котомке должны находиться следующие ингридиенты: 
расходуется Бревна сосны (Цена ) в количестве 9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Длинный лук (Цена )
Плотничий кинжал (Цена 6000 Au)
Кроме того, в котомке должны находиться следующие ингридиенты: 
расходуется Доска из сосны (Цена ) в количестве 1
расходуется Клубок ниток (Цена 45 Au) в количестве 1
расходуется Волчья кожа (Цена ) в количестве 1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Небесный посох (Цена )
Плотничий кинжал (Цена 6000 Au)
Кроме того, в котомке должны находиться следующие ингридиенты: 
расходуется Доска из бука (Цена ) в количестве 3
расходуется Клубок ниток (Цена 45 Au) в количестве 2
расходуется Слиток меди (Цена ) в количестве 3
расходуется Шкура гоблина (Цена ) в количестве 3
расходуется Кости волка (Цена ) в количестве 1
расходуется Коготь крысы (Цена ) в количестве 2
расходуется Руна 1-го уровня (Цена ) в количестве 50</t>
        </r>
        <r>
          <rPr>
            <sz val="8"/>
            <rFont val="Tahoma"/>
            <family val="0"/>
          </rPr>
          <t xml:space="preserve">
</t>
        </r>
      </text>
    </comment>
    <comment ref="B28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Композитный лук (Цена )
Плотничий кинжал (Цена 6000 Au)
Кроме того, в котомке должны находиться следующие ингридиенты: 
расходуется Доска из сосны (Цена ) в количестве 1
расходуется Клубок ниток (Цена 45 Au) в количестве 1
расходуется Волчья кожа (Цена ) в количестве 1
расходуется Кости волка (Цена ) в количестве 1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Пила для бука (Цена 6666 Au)
Кроме того, в котомке должны находиться следующие ингридиенты: 
расходуется Бревна бука (Цена ) в количестве 5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Посох монаха (Цена )
Плотничий кинжал (Цена 6000 Au)
Кроме того, в котомке должны находиться следующие ингридиенты: 
расходуется Доска из сосны (Цена ) в количестве 2
расходуется Клубок ниток (Цена 45 Au) в количестве 1
расходуется Шкура волка (Цена ) в количестве 2
расходуется Гоблинская кожа (Цена ) в количестве 2
расходуется Кости гоблина (Цена ) в количестве 1
расходуется Слиток бронзы (Цена ) в количестве 1
расходуется Руна 2-го уровня (Цена ) в количестве 10</t>
        </r>
        <r>
          <rPr>
            <sz val="8"/>
            <rFont val="Tahoma"/>
            <family val="0"/>
          </rPr>
          <t xml:space="preserve">
</t>
        </r>
      </text>
    </comment>
    <comment ref="B31" authorId="0">
      <text>
        <r>
          <rPr>
            <i/>
            <sz val="8"/>
            <rFont val="Tahoma"/>
            <family val="2"/>
          </rPr>
          <t xml:space="preserve">Для использования рецепта, в котомке должны быть следующие инструменты:
Рецепт: Железные стрелы (Цена )
Плотничий кинжал (Цена 6000 Au)
Кроме того, в котомке должны находиться следующие ингридиенты: 
расходуется Доска из бука (Цена ) в количестве 2
расходуется Слиток железа (Цена ) в количестве 1
расходуется Перья (Цена 60 Au) в количестве 4
</t>
        </r>
      </text>
    </comment>
    <comment ref="B32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Улучшенная пила для бука (Цена 8 Pt + )
Кроме того, в котомке должны находиться следующие ингридиенты: 
расходуется Бревна бука (Цена ) в количестве 9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Боевой лук (Цена )
Плотничий кинжал (Цена 6000 Au)
Кроме того, в котомке должны находиться следующие ингридиенты: 
расходуется Доска из бука (Цена ) в количестве 5
расходуется Клубок ниток (Цена 45 Au) в количестве 1
расходуется Волчья кожа (Цена ) в количестве 4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Астральный посох (Цена )
Плотничий кинжал (Цена 6000 Au)
Кроме того, в котомке должны находиться следующие ингридиенты: 
расходуется Доска из бука (Цена ) в количестве 2
расходуется Доска из дуба (Цена ) в количестве 1
расходуется Коготь гоблина (Цена ) в количестве 3
расходуется Гоблинская кожа (Цена ) в количестве 1
расходуется Шкура волка (Цена ) в количестве 1
расходуется Слиток бронзы (Цена ) в количестве 2
расходуется Кристал (Цена ) в количестве 1
расходуется Руна 2-го уровня (Цена ) в количестве 20</t>
        </r>
        <r>
          <rPr>
            <sz val="8"/>
            <rFont val="Tahoma"/>
            <family val="0"/>
          </rPr>
          <t xml:space="preserve">
</t>
        </r>
      </text>
    </comment>
    <comment ref="B35" authorId="0">
      <text>
        <r>
          <rPr>
            <i/>
            <sz val="8"/>
            <rFont val="Tahoma"/>
            <family val="2"/>
          </rPr>
          <t xml:space="preserve">Для использования рецепта, в котомке должны быть следующие инструменты:
Рецепт: Военный лук (Цена )
Плотничий кинжал (Цена 6000 Au)
Кроме того, в котомке должны находиться следующие ингридиенты: 
расходуется Доска из бука (Цена ) в количестве 1
расходуется Клубок ниток (Цена 45 Au) в количестве 1
расходуется Слиток бронзы (Цена ) в количестве 1
</t>
        </r>
      </text>
    </comment>
    <comment ref="B37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Посох мага (Цена )
Плотничий кинжал (Цена 6000 Au)
Кроме того, в котомке должны находиться следующие ингридиенты: 
расходуется Доска из бука (Цена ) в количестве 2
расходуется Доска из дуба (Цена ) в количестве 1
расходуется Коготь гоблина (Цена ) в количестве 2
расходуется Клубок ниток (Цена 45 Au) в количестве 1
расходуется Слиток меди (Цена ) в количестве 2
расходуется Слиток бронзы (Цена ) в количестве 2
расходуется Медвежья кожа (Цена ) в количестве 2
расходуется Кристал (Цена ) в количестве 2
расходуется Руна 2-го уровня (Цена ) в количестве 30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Стальные стрелы (Цена )
Плотничий кинжал (Цена 6000 Au)
Кроме того, в котомке должны находиться следующие ингридиенты: 
расходуется Доска из дуба (Цена ) в количестве 2
расходуется Слиток стали (Цена ) в количестве 1
расходуется Перья (Цена 60 Au) в количестве 5</t>
        </r>
        <r>
          <rPr>
            <sz val="8"/>
            <rFont val="Tahoma"/>
            <family val="0"/>
          </rPr>
          <t xml:space="preserve">
</t>
        </r>
      </text>
    </comment>
    <comment ref="B39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Длинный эльфийский лук (Цена )
Плотничий кинжал (Цена 6000 Au)
Кроме того, в котомке должны находиться следующие ингридиенты: 
расходуется Доска из дуба (Цена ) в количестве 1
расходуется Клубок ниток (Цена 45 Au) в количестве 1
расходуется Медвежья кожа (Цена ) в количестве 1
расходуется Коготь гоблина (Цена ) в количестве 1</t>
        </r>
        <r>
          <rPr>
            <sz val="8"/>
            <rFont val="Tahoma"/>
            <family val="0"/>
          </rPr>
          <t xml:space="preserve">
</t>
        </r>
      </text>
    </comment>
    <comment ref="B40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Улучшенная пила для дуба (Цена )
Кроме того, в котомке должны находиться следующие ингридиенты: 
расходуется Бревна дуба (Цена ) в количестве 9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i/>
            <sz val="8"/>
            <rFont val="Tahoma"/>
            <family val="2"/>
          </rPr>
          <t xml:space="preserve">Для использования рецепта, в котомке должны быть следующие инструменты:
Пила для дуба (Цена )
Кроме того, в котомке должны находиться следующие ингридиенты: 
расходуется Бревна дуба (Цена ) в количестве 5
</t>
        </r>
      </text>
    </comment>
    <comment ref="B41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Бронебойные стрелы (Цена )
Плотничий кинжал (Цена 6000 Au)
Кроме того, в котомке должны находиться следующие ингридиенты: 
расходуется Доска из ясеня (Цена ) в количестве 2
расходуется Слиток стали (Цена ) в количестве 1
расходуется Коготь гоблина (Цена ) в количестве 1
расходуется Перья (Цена 60 Au) в количестве 6</t>
        </r>
        <r>
          <rPr>
            <sz val="8"/>
            <rFont val="Tahoma"/>
            <family val="0"/>
          </rPr>
          <t xml:space="preserve">
</t>
        </r>
      </text>
    </comment>
    <comment ref="B42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Янтарный посох (Цена )
Плотничий кинжал (Цена 6000 Au)
Кроме того, в котомке должны находиться следующие ингридиенты: 
расходуется Доска из дуба (Цена ) в количестве 1
расходуется Слиток железа (Цена ) в количестве 3
расходуется Медвежья кожа (Цена ) в количестве 1
расходуется Гоблинская кожа (Цена ) в количестве 1
расходуется Кости гоблина (Цена ) в количестве 1
расходуется Слиток бронзы (Цена ) в количестве 2
расходуется Кристал (Цена ) в количестве 3
расходуется Платиновые монеты (Цена ) в количестве 1
расходуется Руна 2-го уровня (Цена ) в количестве 40</t>
        </r>
        <r>
          <rPr>
            <sz val="8"/>
            <rFont val="Tahoma"/>
            <family val="0"/>
          </rPr>
          <t xml:space="preserve">
</t>
        </r>
      </text>
    </comment>
    <comment ref="B43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Осадный лук (Цена )
Плотничий кинжал (Цена 6000 Au)
Кроме того, в котомке должны находиться следующие ингридиенты: 
расходуется Доска из дуба (Цена ) в количестве 1
расходуется Клубок ниток (Цена 45 Au) в количестве 1
расходуется Слиток железа (Цена ) в количестве 1
расходуется Коготь гоблина (Цена ) в количестве 1</t>
        </r>
        <r>
          <rPr>
            <sz val="8"/>
            <rFont val="Tahoma"/>
            <family val="0"/>
          </rPr>
          <t xml:space="preserve">
</t>
        </r>
      </text>
    </comment>
    <comment ref="B44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Алмазный посох (Цена )
Плотничий кинжал (Цена 6000 Au)
Кроме того, в котомке должны находиться следующие ингридиенты: 
расходуется Доска из дуба (Цена ) в количестве 1
расходуется Слиток стали (Цена ) в количестве 3
расходуется Медвежья кожа (Цена ) в количестве 1
расходуется Гоблинская кожа (Цена ) в количестве 1
расходуется Кости гоблина (Цена ) в количестве 1
расходуется Слиток бронзы (Цена ) в количестве 3
расходуется Кристал (Цена ) в количестве 4
расходуется Платиновые монеты (Цена ) в количестве 2
расходуется Руна 3-го уровня (Цена ) в количестве 10</t>
        </r>
        <r>
          <rPr>
            <sz val="8"/>
            <rFont val="Tahoma"/>
            <family val="0"/>
          </rPr>
          <t xml:space="preserve">
</t>
        </r>
      </text>
    </comment>
    <comment ref="B45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Рунный посох (Цена )
Плотничий кинжал (Цена 6000 Au)
Кроме того, в котомке должны находиться следующие ингридиенты: 
расходуется Доска из дуба (Цена ) в количестве 1
расходуется Слиток стали (Цена ) в количестве 2
расходуется Медвежья кожа (Цена ) в количестве 2
расходуется Гоблинская кожа (Цена ) в количестве 2
расходуется Кости гоблина (Цена ) в количестве 2
расходуется Слиток бронзы (Цена ) в количестве 2
расходуется Кристал (Цена ) в количестве 5
расходуется Платиновые монеты (Цена ) в количестве 3
расходуется Руна 3-го уровня (Цена ) в количестве 20</t>
        </r>
        <r>
          <rPr>
            <sz val="8"/>
            <rFont val="Tahoma"/>
            <family val="0"/>
          </rPr>
          <t xml:space="preserve">
</t>
        </r>
      </text>
    </comment>
    <comment ref="B46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Кристальные стрелы (Цена )
Плотничий кинжал (Цена 6000 Au)
Кроме того, в котомке должны находиться следующие ингридиенты: 
расходуется Доска из ясеня (Цена ) в количестве 2
расходуется Слиток титана (Цена ) в количестве 1
расходуется Коготь гоблина (Цена ) в количестве 2
расходуется Кристал (Цена ) в количестве 1
расходуется Перья (Цена 60 Au) в количестве 7</t>
        </r>
        <r>
          <rPr>
            <sz val="8"/>
            <rFont val="Tahoma"/>
            <family val="0"/>
          </rPr>
          <t xml:space="preserve">
</t>
        </r>
      </text>
    </comment>
    <comment ref="B47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Великий лук (Цена )
Плотничий кинжал (Цена 6000 Au)
Кроме того, в котомке должны находиться следующие ингридиенты: 
расходуется Доска из ясеня (Цена ) в количестве 1
расходуется Клубок ниток (Цена 45 Au) в количестве 1
расходуется Слиток стали (Цена ) в количестве 1
расходуется Коготь гоблина (Цена ) в количестве 1
расходуется Гоблинская кожа (Цена ) в количестве 1</t>
        </r>
        <r>
          <rPr>
            <sz val="8"/>
            <rFont val="Tahoma"/>
            <family val="0"/>
          </rPr>
          <t xml:space="preserve">
</t>
        </r>
      </text>
    </comment>
    <comment ref="B48" authorId="0">
      <text>
        <r>
          <rPr>
            <i/>
            <sz val="8"/>
            <rFont val="Tahoma"/>
            <family val="2"/>
          </rPr>
          <t xml:space="preserve">Для использования рецепта, в котомке должны быть следующие инструменты:
Рецепт: Кристальный лук (Цена )
Плотничий кинжал (Цена 6000 Au)
Кроме того, в котомке должны находиться следующие ингридиенты: 
расходуется Доска из ясеня (Цена ) в количестве 1
расходуется Клубок ниток (Цена 45 Au) в количестве 1
расходуется Кристал (Цена ) в количестве 1
расходуется Платиновые монеты (Цена ) в количестве 1
</t>
        </r>
      </text>
    </comment>
    <comment ref="B49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Пила для ясеня (Цена 3 Pt + 18525 Au)
Кроме того, в котомке должны находиться следующие ингридиенты: 
расходуется Бревна ясеня (Цена ) в количестве 5</t>
        </r>
        <r>
          <rPr>
            <sz val="8"/>
            <rFont val="Tahoma"/>
            <family val="0"/>
          </rPr>
          <t xml:space="preserve">
</t>
        </r>
      </text>
    </comment>
    <comment ref="B50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Древний Рунный Лук (Цена )
Плотничий кинжал (Цена 6000 Au)
Кроме того, в котомке должны находиться следующие ингридиенты: 
расходуется Доска из ясеня (Цена ) в количестве 2
расходуется Клубок ниток (Цена 45 Au) в количестве 2
расходуется Кристал (Цена ) в количестве 2
расходуется Коготь гоблина (Цена ) в количестве 2
расходуется Платиновые монеты (Цена ) в количестве 3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Улучшенная пила для ясеня (Цена )
Кроме того, в котомке должны находиться следующие ингридиенты: 
расходуется Бревна ясеня (Цена ) в количестве 9</t>
        </r>
        <r>
          <rPr>
            <sz val="8"/>
            <rFont val="Tahoma"/>
            <family val="0"/>
          </rPr>
          <t xml:space="preserve">
</t>
        </r>
      </text>
    </comment>
    <comment ref="B52" authorId="0">
      <text>
        <r>
          <rPr>
            <i/>
            <sz val="8"/>
            <rFont val="Tahoma"/>
            <family val="2"/>
          </rPr>
          <t xml:space="preserve">Для использования рецепта, в котомке должны быть следующие инструменты:
Рецепт: Посох чародея (Цена )
Плотничий кинжал (Цена 6000 Au)
Кроме того, в котомке должны находиться следующие ингридиенты: 
расходуется Доска из дуба (Цена ) в количестве 1
расходуется Доска из ясеня (Цена ) в количестве 1
расходуется Слиток стали (Цена ) в количестве 3
расходуется Медвежья кожа (Цена ) в количестве 2
расходуется Гоблинская кожа (Цена ) в количестве 2
расходуется Кости гоблина (Цена ) в количестве 2
расходуется Слиток бронзы (Цена ) в количестве 2
расходуется Кристал (Цена ) в количестве 6
расходуется Платиновые монеты (Цена ) в количестве 4
расходуется Руна 3-го уровня (Цена ) в количестве 30
</t>
        </r>
      </text>
    </comment>
    <comment ref="B53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Призрачный Лук (Цена )
Плотничий кинжал (Цена 6000 Au)
Кроме того, в котомке должны находиться следующие ингридиенты: 
расходуется Доска из ясеня (Цена ) в количестве 2
расходуется Клубок ниток (Цена 45 Au) в количестве 2
расходуется Кристал (Цена ) в количестве 3
расходуется Коготь гоблина (Цена ) в количестве 2
расходуется Платиновые монеты (Цена ) в количестве 5</t>
        </r>
        <r>
          <rPr>
            <sz val="8"/>
            <rFont val="Tahoma"/>
            <family val="0"/>
          </rPr>
          <t xml:space="preserve">
</t>
        </r>
      </text>
    </comment>
    <comment ref="B54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Вороний Коготь (Цена )
Плотничий кинжал (Цена 6000 Au)
Кроме того, в котомке должны находиться следующие ингридиенты: 
расходуется Доска из ясеня (Цена ) в количестве 3
расходуется Клубок ниток (Цена 45 Au) в количестве 4
расходуется Кристал (Цена ) в количестве 2
расходуется Коготь гоблина (Цена ) в количестве 3
расходуется Платиновые монеты (Цена ) в количестве 8</t>
        </r>
        <r>
          <rPr>
            <sz val="8"/>
            <rFont val="Tahoma"/>
            <family val="0"/>
          </rPr>
          <t xml:space="preserve">
</t>
        </r>
      </text>
    </comment>
    <comment ref="B55" authorId="0">
      <text>
        <r>
          <rPr>
            <i/>
            <sz val="8"/>
            <rFont val="Tahoma"/>
            <family val="2"/>
          </rPr>
          <t>Для использования рецепта, в котомке должны быть следующие инструменты:
Рецепт: Посох духов (Цена )
Плотничий кинжал (Цена 6000 Au)
Кроме того, в котомке должны находиться следующие ингридиенты: 
расходуется Доска из дуба (Цена ) в количестве 1
расходуется Доска из ясеня (Цена ) в количестве 1
расходуется Слиток стали (Цена ) в количестве 3
расходуется Медвежья кожа (Цена ) в количестве 2
расходуется Гоблинская кожа (Цена ) в количестве 2
расходуется Кости гоблина (Цена ) в количестве 2
расходуется Слиток бронзы (Цена ) в количестве 2
расходуется Кристал (Цена ) в количестве 7
расходуется Платиновые монеты (Цена ) в количестве 5
расходуется Руна 3-го уровня (Цена ) в количестве 40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<sst xmlns="http://schemas.openxmlformats.org/spreadsheetml/2006/main" count="73" uniqueCount="61">
  <si>
    <t>Рецепт: Железные стрелы</t>
  </si>
  <si>
    <t>осталось</t>
  </si>
  <si>
    <t>Уровень</t>
  </si>
  <si>
    <t>Ваш опыт</t>
  </si>
  <si>
    <t>Количество артов :</t>
  </si>
  <si>
    <t>Ваш уровень :</t>
  </si>
  <si>
    <t>Количество наброных % :</t>
  </si>
  <si>
    <t>До уровня :</t>
  </si>
  <si>
    <t>Опыта осталось :</t>
  </si>
  <si>
    <t>Баз опыт</t>
  </si>
  <si>
    <t>"Тень Ветра"</t>
  </si>
  <si>
    <t xml:space="preserve"> </t>
  </si>
  <si>
    <t>Рецепт: Деревянный малый щит</t>
  </si>
  <si>
    <t>Пила для кедра</t>
  </si>
  <si>
    <t>Рецепт: Посох путника</t>
  </si>
  <si>
    <t>Рецепт: Деревянные стрелы</t>
  </si>
  <si>
    <t>Рецепт: Посох ученика</t>
  </si>
  <si>
    <t>Рецепт: Большой деревянный щит</t>
  </si>
  <si>
    <t>Рецепт: Деревянный лук</t>
  </si>
  <si>
    <t>Рецепт: Короткий лук</t>
  </si>
  <si>
    <t>Улучшенная пила для кедра</t>
  </si>
  <si>
    <t>Рецепт: Костяные стрелы</t>
  </si>
  <si>
    <t>Рецепт: Посох надежды</t>
  </si>
  <si>
    <t>Рецепт: Щит варвара</t>
  </si>
  <si>
    <t>Пила для сосны</t>
  </si>
  <si>
    <t>Рецепт: Охотничий лук</t>
  </si>
  <si>
    <t>Рецепт: Щит рыцаря</t>
  </si>
  <si>
    <t>Рецепт: Посох силы</t>
  </si>
  <si>
    <t>Рецепт: Охотничьи стрелы</t>
  </si>
  <si>
    <t>Улучшенная пила для сосны</t>
  </si>
  <si>
    <t>Рецепт: Длинный лук</t>
  </si>
  <si>
    <t>Рецепт: Небесный посох</t>
  </si>
  <si>
    <t>Рецепт: Композитный лук</t>
  </si>
  <si>
    <t>Пила для бука</t>
  </si>
  <si>
    <t>Рецепт: Посох монаха</t>
  </si>
  <si>
    <t>Улучшенная пила для бука</t>
  </si>
  <si>
    <t>Рецепт: Боевой лук</t>
  </si>
  <si>
    <t>Рецепт: Астральный посох</t>
  </si>
  <si>
    <t>Рецепт: Военный лук</t>
  </si>
  <si>
    <t>Пила для дуба</t>
  </si>
  <si>
    <t>Рецепт: Посох мага</t>
  </si>
  <si>
    <t>Рецепт: Стальные стрелы</t>
  </si>
  <si>
    <t>Рецепт: Длинный эльфийский лук</t>
  </si>
  <si>
    <t>Улучшенная пила для дуба</t>
  </si>
  <si>
    <t>Рецепт: Бронебойные стрелы</t>
  </si>
  <si>
    <t>Рецепт: Янтарный посох</t>
  </si>
  <si>
    <t>Рецепт: Осадный лук</t>
  </si>
  <si>
    <t>Рецепт: Алмазный посох</t>
  </si>
  <si>
    <t>Рецепт: Рунный посох</t>
  </si>
  <si>
    <t>Рецепт: Кристальные стрелы</t>
  </si>
  <si>
    <t>Рецепт: Великий лук</t>
  </si>
  <si>
    <t>Рецепт: Кристальный лук</t>
  </si>
  <si>
    <t>Пила для ясеня</t>
  </si>
  <si>
    <t>Рецепт: Древний Рунный Лук</t>
  </si>
  <si>
    <t>Улучшенная пила для ясеня</t>
  </si>
  <si>
    <t>Рецепт: Посох чародея</t>
  </si>
  <si>
    <t>Рецепт: Призрачный Лук</t>
  </si>
  <si>
    <t>Рецепт: Вороний Коготь</t>
  </si>
  <si>
    <t>Рецепт: Посох духов</t>
  </si>
  <si>
    <t>% за вешь</t>
  </si>
  <si>
    <t>Калькулятор для "Плотника"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</si>
</sst>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"/>
    <numFmt numFmtId="166" formatCode="0.0"/>
    <numFmt numFmtId="167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i/>
      <sz val="11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Tahoma"/>
      <family val="2"/>
    </font>
    <font>
      <sz val="8"/>
      <name val="Arial Cyr"/>
      <family val="0"/>
    </font>
    <font>
      <b/>
      <sz val="12"/>
      <color indexed="9"/>
      <name val="Arial Cyr"/>
      <family val="0"/>
    </font>
    <font>
      <i/>
      <sz val="11"/>
      <color indexed="9"/>
      <name val="Calibri"/>
      <family val="2"/>
    </font>
    <font>
      <b/>
      <sz val="14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color indexed="12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 applyProtection="1">
      <alignment/>
      <protection hidden="1"/>
    </xf>
    <xf numFmtId="165" fontId="5" fillId="0" borderId="0" xfId="0" applyNumberFormat="1" applyFont="1" applyFill="1" applyAlignment="1" applyProtection="1">
      <alignment horizontal="center"/>
      <protection hidden="1"/>
    </xf>
    <xf numFmtId="1" fontId="5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/>
      <protection hidden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>
      <alignment/>
    </xf>
    <xf numFmtId="0" fontId="11" fillId="2" borderId="0" xfId="0" applyFont="1" applyFill="1" applyAlignment="1" applyProtection="1">
      <alignment horizontal="right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>
      <alignment/>
    </xf>
    <xf numFmtId="0" fontId="11" fillId="2" borderId="0" xfId="0" applyFont="1" applyFill="1" applyAlignment="1" applyProtection="1">
      <alignment/>
      <protection hidden="1"/>
    </xf>
    <xf numFmtId="165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12" fillId="2" borderId="0" xfId="18" applyFont="1" applyFill="1" applyAlignment="1" applyProtection="1">
      <alignment horizontal="center"/>
      <protection hidden="1"/>
    </xf>
    <xf numFmtId="0" fontId="13" fillId="2" borderId="0" xfId="0" applyFont="1" applyFill="1" applyAlignment="1">
      <alignment horizontal="center"/>
    </xf>
    <xf numFmtId="165" fontId="13" fillId="2" borderId="0" xfId="0" applyNumberFormat="1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13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Alignment="1">
      <alignment/>
    </xf>
    <xf numFmtId="0" fontId="13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164" fontId="14" fillId="2" borderId="0" xfId="0" applyNumberFormat="1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123825</xdr:rowOff>
    </xdr:from>
    <xdr:to>
      <xdr:col>0</xdr:col>
      <xdr:colOff>1076325</xdr:colOff>
      <xdr:row>4</xdr:row>
      <xdr:rowOff>95250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">
      <pane xSplit="10" ySplit="7" topLeftCell="K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D5" sqref="D5"/>
    </sheetView>
  </sheetViews>
  <sheetFormatPr defaultColWidth="9.00390625" defaultRowHeight="12.75"/>
  <cols>
    <col min="1" max="1" width="16.375" style="0" bestFit="1" customWidth="1"/>
    <col min="2" max="2" width="35.625" style="0" bestFit="1" customWidth="1"/>
    <col min="4" max="4" width="20.75390625" style="0" bestFit="1" customWidth="1"/>
    <col min="5" max="5" width="11.375" style="0" bestFit="1" customWidth="1"/>
    <col min="6" max="6" width="19.125" style="3" bestFit="1" customWidth="1"/>
    <col min="7" max="7" width="13.125" style="3" customWidth="1"/>
  </cols>
  <sheetData>
    <row r="1" spans="1:10" ht="12.75">
      <c r="A1" s="8"/>
      <c r="B1" s="8"/>
      <c r="C1" s="8"/>
      <c r="D1" s="8"/>
      <c r="E1" s="8"/>
      <c r="F1" s="9"/>
      <c r="G1" s="9"/>
      <c r="H1" s="8"/>
      <c r="I1" s="8"/>
      <c r="J1" s="8"/>
    </row>
    <row r="2" spans="1:10" ht="15.75">
      <c r="A2" s="39" t="s">
        <v>60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>
      <c r="A3" s="10"/>
      <c r="B3" s="21" t="s">
        <v>5</v>
      </c>
      <c r="C3" s="36">
        <v>22</v>
      </c>
      <c r="D3" s="11"/>
      <c r="E3" s="11"/>
      <c r="F3" s="21" t="s">
        <v>7</v>
      </c>
      <c r="G3" s="38">
        <f>LOOKUP(C3,{0,1,2,3,4,5,6,7,8,9,10,11,12,13,14,15,16,17,18,19,20,21,22,23,24,25,26,27,28,29,30},{10,20,800,2700,6400,12500,21600,34300,51200,72900,100000,133100,172800,219700,274400,337500,409600,491300,583200,685900,800000,926100,1064800,1216700,1382400,1562500,3515200,7873200,17561600,39022400,86400000})</f>
        <v>1064800</v>
      </c>
      <c r="H3" s="12">
        <v>100</v>
      </c>
      <c r="I3" s="12">
        <f>G3/H3</f>
        <v>10648</v>
      </c>
      <c r="J3" s="12"/>
    </row>
    <row r="4" spans="1:10" ht="15.75">
      <c r="A4" s="12"/>
      <c r="B4" s="21" t="s">
        <v>6</v>
      </c>
      <c r="C4" s="36">
        <v>5</v>
      </c>
      <c r="D4" s="22" t="s">
        <v>4</v>
      </c>
      <c r="E4" s="37">
        <v>0</v>
      </c>
      <c r="F4" s="21" t="s">
        <v>8</v>
      </c>
      <c r="G4" s="38">
        <f>G3-H4</f>
        <v>1011560</v>
      </c>
      <c r="H4" s="12">
        <f>I3*C4</f>
        <v>53240</v>
      </c>
      <c r="I4" s="12"/>
      <c r="J4" s="12"/>
    </row>
    <row r="5" spans="1:10" ht="12.75">
      <c r="A5" s="12"/>
      <c r="B5" s="13"/>
      <c r="C5" s="12"/>
      <c r="D5" s="12"/>
      <c r="E5" s="12"/>
      <c r="F5" s="14"/>
      <c r="G5" s="14"/>
      <c r="H5" s="12"/>
      <c r="I5" s="12"/>
      <c r="J5" s="12"/>
    </row>
    <row r="6" spans="1:10" ht="18.75">
      <c r="A6" s="29" t="s">
        <v>10</v>
      </c>
      <c r="B6" s="15"/>
      <c r="C6" s="15">
        <f>C3+E4</f>
        <v>22</v>
      </c>
      <c r="D6" s="15"/>
      <c r="E6" s="15"/>
      <c r="F6" s="16"/>
      <c r="G6" s="16"/>
      <c r="H6" s="15"/>
      <c r="I6" s="15"/>
      <c r="J6" s="15"/>
    </row>
    <row r="7" spans="1:10" s="7" customFormat="1" ht="15">
      <c r="A7" s="17"/>
      <c r="B7" s="26"/>
      <c r="C7" s="22" t="s">
        <v>2</v>
      </c>
      <c r="D7" s="22" t="s">
        <v>9</v>
      </c>
      <c r="E7" s="22" t="s">
        <v>3</v>
      </c>
      <c r="F7" s="22" t="s">
        <v>59</v>
      </c>
      <c r="G7" s="22" t="s">
        <v>1</v>
      </c>
      <c r="H7" s="17"/>
      <c r="I7" s="17"/>
      <c r="J7" s="17"/>
    </row>
    <row r="8" spans="1:14" s="7" customFormat="1" ht="15">
      <c r="A8" s="17"/>
      <c r="B8" s="30" t="s">
        <v>12</v>
      </c>
      <c r="C8" s="30">
        <v>0</v>
      </c>
      <c r="D8" s="30">
        <v>50</v>
      </c>
      <c r="E8" s="30" t="str">
        <f>IF(C6=0,50,IF(C6=1,40,IF(C6=2,30,IF(C6=3,20,IF(C6=4,10," ")))))</f>
        <v> </v>
      </c>
      <c r="F8" s="31">
        <f>IF(E8=0,0,IF(E8=" ",0,E8/$I$3))</f>
        <v>0</v>
      </c>
      <c r="G8" s="32" t="str">
        <f>IF(E8=0,0,IF(E8=" "," ",$G$4/E8))</f>
        <v> </v>
      </c>
      <c r="H8" s="19"/>
      <c r="I8" s="19"/>
      <c r="J8" s="19"/>
      <c r="K8" s="1"/>
      <c r="L8" s="1"/>
      <c r="M8" s="5"/>
      <c r="N8" s="6" t="s">
        <v>11</v>
      </c>
    </row>
    <row r="9" spans="1:14" s="7" customFormat="1" ht="15">
      <c r="A9" s="17"/>
      <c r="B9" s="23" t="s">
        <v>13</v>
      </c>
      <c r="C9" s="23">
        <v>0</v>
      </c>
      <c r="D9" s="23">
        <v>50</v>
      </c>
      <c r="E9" s="23" t="str">
        <f>IF(C6=0,50,IF(C6=1,40,IF(C6=2,30,IF(C6=3,20,IF(C6=4,10," ")))))</f>
        <v> </v>
      </c>
      <c r="F9" s="27">
        <f aca="true" t="shared" si="0" ref="F9:F55">IF(E9=0,0,IF(E9=" ",0,E9/$I$3))</f>
        <v>0</v>
      </c>
      <c r="G9" s="28" t="str">
        <f aca="true" t="shared" si="1" ref="G9:G55">IF(E9=0,0,IF(E9=" "," ",$G$4/E9))</f>
        <v> </v>
      </c>
      <c r="H9" s="19"/>
      <c r="I9" s="19"/>
      <c r="J9" s="19"/>
      <c r="K9" s="1"/>
      <c r="L9" s="1"/>
      <c r="M9" s="5"/>
      <c r="N9" s="6" t="s">
        <v>11</v>
      </c>
    </row>
    <row r="10" spans="1:14" s="7" customFormat="1" ht="15">
      <c r="A10" s="17"/>
      <c r="B10" s="30" t="s">
        <v>14</v>
      </c>
      <c r="C10" s="30">
        <v>0</v>
      </c>
      <c r="D10" s="30">
        <v>50</v>
      </c>
      <c r="E10" s="30" t="str">
        <f>IF(C6=0,50,IF(C6=1,40,IF(C6=2,30,IF(C6=3,20,IF(C6=4,10," ")))))</f>
        <v> </v>
      </c>
      <c r="F10" s="31">
        <f t="shared" si="0"/>
        <v>0</v>
      </c>
      <c r="G10" s="32" t="str">
        <f t="shared" si="1"/>
        <v> </v>
      </c>
      <c r="H10" s="19"/>
      <c r="I10" s="19"/>
      <c r="J10" s="19"/>
      <c r="K10" s="1"/>
      <c r="L10" s="1"/>
      <c r="M10" s="5"/>
      <c r="N10" s="6" t="s">
        <v>11</v>
      </c>
    </row>
    <row r="11" spans="1:14" s="7" customFormat="1" ht="15">
      <c r="A11" s="17"/>
      <c r="B11" s="23" t="s">
        <v>15</v>
      </c>
      <c r="C11" s="23">
        <v>1</v>
      </c>
      <c r="D11" s="23">
        <v>60</v>
      </c>
      <c r="E11" s="23" t="str">
        <f>IF(C6=1,60,IF(C6=2,48,IF(C6=3,36,IF(C6=4,24,IF(C6=5,12," ")))))</f>
        <v> </v>
      </c>
      <c r="F11" s="27">
        <f t="shared" si="0"/>
        <v>0</v>
      </c>
      <c r="G11" s="28" t="str">
        <f t="shared" si="1"/>
        <v> </v>
      </c>
      <c r="H11" s="19"/>
      <c r="I11" s="19"/>
      <c r="J11" s="19"/>
      <c r="K11" s="1"/>
      <c r="L11" s="1"/>
      <c r="M11" s="5"/>
      <c r="N11" s="6" t="s">
        <v>11</v>
      </c>
    </row>
    <row r="12" spans="1:14" s="7" customFormat="1" ht="15">
      <c r="A12" s="17"/>
      <c r="B12" s="30" t="s">
        <v>16</v>
      </c>
      <c r="C12" s="30">
        <v>1</v>
      </c>
      <c r="D12" s="30">
        <v>60</v>
      </c>
      <c r="E12" s="30" t="str">
        <f>IF(C6=1,60,IF(C6=2,48,IF(C6=3,36,IF(C6=4,24,IF(C6=5,12," ")))))</f>
        <v> </v>
      </c>
      <c r="F12" s="31">
        <f t="shared" si="0"/>
        <v>0</v>
      </c>
      <c r="G12" s="32" t="str">
        <f t="shared" si="1"/>
        <v> </v>
      </c>
      <c r="H12" s="19"/>
      <c r="I12" s="19"/>
      <c r="J12" s="19"/>
      <c r="K12" s="1"/>
      <c r="L12" s="1"/>
      <c r="M12" s="5"/>
      <c r="N12" s="6" t="s">
        <v>11</v>
      </c>
    </row>
    <row r="13" spans="1:14" s="7" customFormat="1" ht="15">
      <c r="A13" s="17"/>
      <c r="B13" s="23" t="s">
        <v>17</v>
      </c>
      <c r="C13" s="23">
        <v>1</v>
      </c>
      <c r="D13" s="23">
        <v>60</v>
      </c>
      <c r="E13" s="23" t="str">
        <f>IF(C6=1,60,IF(C6=2,48,IF(C6=3,36,IF(C6=4,24,IF(C6=5,12," ")))))</f>
        <v> </v>
      </c>
      <c r="F13" s="27">
        <f t="shared" si="0"/>
        <v>0</v>
      </c>
      <c r="G13" s="28" t="str">
        <f t="shared" si="1"/>
        <v> </v>
      </c>
      <c r="H13" s="19"/>
      <c r="I13" s="19"/>
      <c r="J13" s="19"/>
      <c r="K13" s="1"/>
      <c r="L13" s="1"/>
      <c r="M13" s="5"/>
      <c r="N13" s="6" t="s">
        <v>11</v>
      </c>
    </row>
    <row r="14" spans="1:14" s="7" customFormat="1" ht="15">
      <c r="A14" s="17"/>
      <c r="B14" s="30" t="s">
        <v>18</v>
      </c>
      <c r="C14" s="30">
        <v>1</v>
      </c>
      <c r="D14" s="30">
        <v>60</v>
      </c>
      <c r="E14" s="30" t="str">
        <f>IF(C6=1,60,IF(C6=2,48,IF(C6=3,36,IF(C6=4,24,IF(C6=5,12," ")))))</f>
        <v> </v>
      </c>
      <c r="F14" s="31">
        <f t="shared" si="0"/>
        <v>0</v>
      </c>
      <c r="G14" s="32" t="str">
        <f t="shared" si="1"/>
        <v> </v>
      </c>
      <c r="H14" s="19"/>
      <c r="I14" s="19"/>
      <c r="J14" s="19"/>
      <c r="K14" s="1"/>
      <c r="L14" s="1"/>
      <c r="M14" s="5"/>
      <c r="N14" s="6" t="s">
        <v>11</v>
      </c>
    </row>
    <row r="15" spans="1:14" s="7" customFormat="1" ht="15">
      <c r="A15" s="17"/>
      <c r="B15" s="23" t="s">
        <v>19</v>
      </c>
      <c r="C15" s="23">
        <v>2</v>
      </c>
      <c r="D15" s="23">
        <v>80</v>
      </c>
      <c r="E15" s="23" t="str">
        <f>IF(C6=2,80,IF(C6=3,64,IF(C6=4,48,IF(C6=5,32,IF(C6=6,16," ")))))</f>
        <v> </v>
      </c>
      <c r="F15" s="27">
        <f t="shared" si="0"/>
        <v>0</v>
      </c>
      <c r="G15" s="28" t="str">
        <f t="shared" si="1"/>
        <v> </v>
      </c>
      <c r="H15" s="19"/>
      <c r="I15" s="19"/>
      <c r="J15" s="19"/>
      <c r="K15" s="1"/>
      <c r="L15" s="1"/>
      <c r="M15" s="5"/>
      <c r="N15" s="6"/>
    </row>
    <row r="16" spans="1:14" s="7" customFormat="1" ht="15">
      <c r="A16" s="17"/>
      <c r="B16" s="30" t="s">
        <v>20</v>
      </c>
      <c r="C16" s="30">
        <v>2</v>
      </c>
      <c r="D16" s="30">
        <v>80</v>
      </c>
      <c r="E16" s="30" t="str">
        <f>IF(C6=2,80,IF(C6=3,64,IF(C6=4,48,IF(C6=5,32,IF(C6=6,16," ")))))</f>
        <v> </v>
      </c>
      <c r="F16" s="31">
        <f t="shared" si="0"/>
        <v>0</v>
      </c>
      <c r="G16" s="32" t="str">
        <f t="shared" si="1"/>
        <v> </v>
      </c>
      <c r="H16" s="19"/>
      <c r="I16" s="19"/>
      <c r="J16" s="19"/>
      <c r="K16" s="1"/>
      <c r="L16" s="1"/>
      <c r="M16" s="5"/>
      <c r="N16" s="6"/>
    </row>
    <row r="17" spans="1:14" s="7" customFormat="1" ht="15">
      <c r="A17" s="17"/>
      <c r="B17" s="23" t="s">
        <v>21</v>
      </c>
      <c r="C17" s="23">
        <v>3</v>
      </c>
      <c r="D17" s="23">
        <v>110</v>
      </c>
      <c r="E17" s="23" t="str">
        <f>IF(C6=3,110,IF(C6=4,88,IF(C6=5,66,IF(C6=6,44,IF(C6=7,22," ")))))</f>
        <v> </v>
      </c>
      <c r="F17" s="27">
        <f t="shared" si="0"/>
        <v>0</v>
      </c>
      <c r="G17" s="28" t="str">
        <f t="shared" si="1"/>
        <v> </v>
      </c>
      <c r="H17" s="19"/>
      <c r="I17" s="19"/>
      <c r="J17" s="19"/>
      <c r="K17" s="1"/>
      <c r="L17" s="1"/>
      <c r="M17" s="5"/>
      <c r="N17" s="6" t="s">
        <v>11</v>
      </c>
    </row>
    <row r="18" spans="1:14" s="7" customFormat="1" ht="15">
      <c r="A18" s="17"/>
      <c r="B18" s="33" t="s">
        <v>22</v>
      </c>
      <c r="C18" s="33">
        <v>3</v>
      </c>
      <c r="D18" s="33">
        <v>110</v>
      </c>
      <c r="E18" s="30" t="str">
        <f>IF(C6=3,110,IF(C6=4,88,IF(C6=5,66,IF(C6=6,44,IF(C6=7,22," ")))))</f>
        <v> </v>
      </c>
      <c r="F18" s="31">
        <f t="shared" si="0"/>
        <v>0</v>
      </c>
      <c r="G18" s="32" t="str">
        <f t="shared" si="1"/>
        <v> </v>
      </c>
      <c r="H18" s="19"/>
      <c r="I18" s="19"/>
      <c r="J18" s="19"/>
      <c r="K18" s="1"/>
      <c r="L18" s="1"/>
      <c r="M18" s="1"/>
      <c r="N18" s="1"/>
    </row>
    <row r="19" spans="1:14" s="7" customFormat="1" ht="15">
      <c r="A19" s="17"/>
      <c r="B19" s="24" t="s">
        <v>23</v>
      </c>
      <c r="C19" s="24">
        <v>3</v>
      </c>
      <c r="D19" s="24">
        <v>110</v>
      </c>
      <c r="E19" s="23" t="str">
        <f>IF(C6=3,110,IF(C6=4,88,IF(C6=5,66,IF(C6=6,44,IF(C6=7,22," ")))))</f>
        <v> </v>
      </c>
      <c r="F19" s="27">
        <f t="shared" si="0"/>
        <v>0</v>
      </c>
      <c r="G19" s="28" t="str">
        <f t="shared" si="1"/>
        <v> </v>
      </c>
      <c r="H19" s="17"/>
      <c r="I19" s="17"/>
      <c r="J19" s="17"/>
      <c r="K19" s="4"/>
      <c r="L19" s="4"/>
      <c r="M19" s="4"/>
      <c r="N19" s="4"/>
    </row>
    <row r="20" spans="1:10" s="7" customFormat="1" ht="15">
      <c r="A20" s="17"/>
      <c r="B20" s="33" t="s">
        <v>24</v>
      </c>
      <c r="C20" s="33">
        <v>4</v>
      </c>
      <c r="D20" s="33">
        <v>150</v>
      </c>
      <c r="E20" s="30" t="str">
        <f>IF(C6=4,150,IF(C6=5,120,IF(C6=6,90,IF(C6=7,60,IF(C6=8,30," ")))))</f>
        <v> </v>
      </c>
      <c r="F20" s="31">
        <f t="shared" si="0"/>
        <v>0</v>
      </c>
      <c r="G20" s="32" t="str">
        <f t="shared" si="1"/>
        <v> </v>
      </c>
      <c r="H20" s="17"/>
      <c r="I20" s="17"/>
      <c r="J20" s="17"/>
    </row>
    <row r="21" spans="1:10" s="7" customFormat="1" ht="15">
      <c r="A21" s="17"/>
      <c r="B21" s="23" t="s">
        <v>25</v>
      </c>
      <c r="C21" s="23">
        <v>4</v>
      </c>
      <c r="D21" s="23">
        <v>150</v>
      </c>
      <c r="E21" s="23" t="str">
        <f>IF(C6=4,150,IF(C6=5,120,IF(C6=6,90,IF(C6=7,60,IF(C6=8,30," ")))))</f>
        <v> </v>
      </c>
      <c r="F21" s="27">
        <f t="shared" si="0"/>
        <v>0</v>
      </c>
      <c r="G21" s="28" t="str">
        <f t="shared" si="1"/>
        <v> </v>
      </c>
      <c r="H21" s="17"/>
      <c r="I21" s="17"/>
      <c r="J21" s="17"/>
    </row>
    <row r="22" spans="1:10" s="7" customFormat="1" ht="15">
      <c r="A22" s="17"/>
      <c r="B22" s="30" t="s">
        <v>26</v>
      </c>
      <c r="C22" s="30">
        <v>5</v>
      </c>
      <c r="D22" s="30">
        <v>200</v>
      </c>
      <c r="E22" s="30" t="str">
        <f>IF(C6=5,200,IF(C6=6,160,IF(C6=7,120,IF(C6=8,80,IF(C6=9,40," ")))))</f>
        <v> </v>
      </c>
      <c r="F22" s="31">
        <f t="shared" si="0"/>
        <v>0</v>
      </c>
      <c r="G22" s="32" t="str">
        <f t="shared" si="1"/>
        <v> </v>
      </c>
      <c r="H22" s="17"/>
      <c r="I22" s="17"/>
      <c r="J22" s="17"/>
    </row>
    <row r="23" spans="1:10" s="7" customFormat="1" ht="15">
      <c r="A23" s="20"/>
      <c r="B23" s="23" t="s">
        <v>27</v>
      </c>
      <c r="C23" s="23">
        <v>5</v>
      </c>
      <c r="D23" s="23">
        <v>200</v>
      </c>
      <c r="E23" s="23" t="str">
        <f>IF(C6=5,200,IF(C6=6,160,IF(C6=7,120,IF(C6=8,80,IF(C6=9,40," ")))))</f>
        <v> </v>
      </c>
      <c r="F23" s="27">
        <f t="shared" si="0"/>
        <v>0</v>
      </c>
      <c r="G23" s="28" t="str">
        <f t="shared" si="1"/>
        <v> </v>
      </c>
      <c r="H23" s="20"/>
      <c r="I23" s="20"/>
      <c r="J23" s="20"/>
    </row>
    <row r="24" spans="1:10" s="7" customFormat="1" ht="15">
      <c r="A24" s="20"/>
      <c r="B24" s="30" t="s">
        <v>28</v>
      </c>
      <c r="C24" s="30">
        <v>5</v>
      </c>
      <c r="D24" s="30">
        <v>200</v>
      </c>
      <c r="E24" s="30" t="str">
        <f>IF(C6=5,200,IF(C6=6,160,IF(C6=7,120,IF(C6=8,80,IF(C6=9,40," ")))))</f>
        <v> </v>
      </c>
      <c r="F24" s="31">
        <f t="shared" si="0"/>
        <v>0</v>
      </c>
      <c r="G24" s="32" t="str">
        <f t="shared" si="1"/>
        <v> </v>
      </c>
      <c r="H24" s="20"/>
      <c r="I24" s="20"/>
      <c r="J24" s="20"/>
    </row>
    <row r="25" spans="1:10" s="7" customFormat="1" ht="15">
      <c r="A25" s="20"/>
      <c r="B25" s="23" t="s">
        <v>29</v>
      </c>
      <c r="C25" s="23">
        <v>5</v>
      </c>
      <c r="D25" s="23">
        <v>200</v>
      </c>
      <c r="E25" s="23" t="str">
        <f>IF(C6=5,200,IF(C6=6,160,IF(C6=7,120,IF(C6=8,80,IF(C6=9,40," ")))))</f>
        <v> </v>
      </c>
      <c r="F25" s="27">
        <f t="shared" si="0"/>
        <v>0</v>
      </c>
      <c r="G25" s="28" t="str">
        <f t="shared" si="1"/>
        <v> </v>
      </c>
      <c r="H25" s="20"/>
      <c r="I25" s="20"/>
      <c r="J25" s="20"/>
    </row>
    <row r="26" spans="1:10" s="7" customFormat="1" ht="15">
      <c r="A26" s="20"/>
      <c r="B26" s="30" t="s">
        <v>30</v>
      </c>
      <c r="C26" s="30">
        <v>6</v>
      </c>
      <c r="D26" s="30">
        <v>260</v>
      </c>
      <c r="E26" s="30" t="str">
        <f>IF(C6=6,260,IF(C6=7,208,IF(C6=8,156,IF(C6=9,104,IF(C6=10,52," ")))))</f>
        <v> </v>
      </c>
      <c r="F26" s="31">
        <f t="shared" si="0"/>
        <v>0</v>
      </c>
      <c r="G26" s="32" t="str">
        <f t="shared" si="1"/>
        <v> </v>
      </c>
      <c r="H26" s="20"/>
      <c r="I26" s="20"/>
      <c r="J26" s="20"/>
    </row>
    <row r="27" spans="1:10" s="7" customFormat="1" ht="15">
      <c r="A27" s="20"/>
      <c r="B27" s="23" t="s">
        <v>31</v>
      </c>
      <c r="C27" s="23">
        <v>7</v>
      </c>
      <c r="D27" s="23">
        <v>320</v>
      </c>
      <c r="E27" s="23" t="str">
        <f>IF(C6=7,320,IF(C6=8,256,IF(C6=9,192,IF(C6=10,128,IF(C6=11,64," ")))))</f>
        <v> </v>
      </c>
      <c r="F27" s="27">
        <f t="shared" si="0"/>
        <v>0</v>
      </c>
      <c r="G27" s="28" t="str">
        <f t="shared" si="1"/>
        <v> </v>
      </c>
      <c r="H27" s="20"/>
      <c r="I27" s="20"/>
      <c r="J27" s="20"/>
    </row>
    <row r="28" spans="1:10" s="7" customFormat="1" ht="15">
      <c r="A28" s="20"/>
      <c r="B28" s="30" t="s">
        <v>32</v>
      </c>
      <c r="C28" s="30">
        <v>8</v>
      </c>
      <c r="D28" s="30">
        <v>390</v>
      </c>
      <c r="E28" s="30" t="str">
        <f>IF(C6=8,390,IF(C6=9,312,IF(C6=10,234,IF(C6=11,156,IF(C6=12,78," ")))))</f>
        <v> </v>
      </c>
      <c r="F28" s="31">
        <f t="shared" si="0"/>
        <v>0</v>
      </c>
      <c r="G28" s="32" t="str">
        <f t="shared" si="1"/>
        <v> </v>
      </c>
      <c r="H28" s="20"/>
      <c r="I28" s="20"/>
      <c r="J28" s="20"/>
    </row>
    <row r="29" spans="1:10" s="7" customFormat="1" ht="15">
      <c r="A29" s="20"/>
      <c r="B29" s="23" t="s">
        <v>33</v>
      </c>
      <c r="C29" s="23">
        <v>8</v>
      </c>
      <c r="D29" s="23">
        <v>390</v>
      </c>
      <c r="E29" s="23" t="str">
        <f>IF(C6=8,390,IF(C6=9,312,IF(C6=10,234,IF(C6=11,156,IF(C6=12,78," ")))))</f>
        <v> </v>
      </c>
      <c r="F29" s="27">
        <f t="shared" si="0"/>
        <v>0</v>
      </c>
      <c r="G29" s="28" t="str">
        <f t="shared" si="1"/>
        <v> </v>
      </c>
      <c r="H29" s="20"/>
      <c r="I29" s="20"/>
      <c r="J29" s="20"/>
    </row>
    <row r="30" spans="1:10" s="7" customFormat="1" ht="15">
      <c r="A30" s="20"/>
      <c r="B30" s="30" t="s">
        <v>34</v>
      </c>
      <c r="C30" s="30">
        <v>9</v>
      </c>
      <c r="D30" s="30">
        <v>460</v>
      </c>
      <c r="E30" s="30" t="str">
        <f>IF(C6=9,460,IF(C6=10,386,IF(C6=11,276,IF(C6=12,184,IF(C6=13,92," ")))))</f>
        <v> </v>
      </c>
      <c r="F30" s="31">
        <f t="shared" si="0"/>
        <v>0</v>
      </c>
      <c r="G30" s="32" t="str">
        <f t="shared" si="1"/>
        <v> </v>
      </c>
      <c r="H30" s="20"/>
      <c r="I30" s="20"/>
      <c r="J30" s="20"/>
    </row>
    <row r="31" spans="1:10" s="7" customFormat="1" ht="15">
      <c r="A31" s="20"/>
      <c r="B31" s="23" t="s">
        <v>0</v>
      </c>
      <c r="C31" s="23">
        <v>9</v>
      </c>
      <c r="D31" s="23">
        <v>460</v>
      </c>
      <c r="E31" s="23" t="str">
        <f>IF(C6=9,460,IF(C6=10,386,IF(C6=11,276,IF(C6=12,184,IF(C6=13,92," ")))))</f>
        <v> </v>
      </c>
      <c r="F31" s="27">
        <f t="shared" si="0"/>
        <v>0</v>
      </c>
      <c r="G31" s="28" t="str">
        <f t="shared" si="1"/>
        <v> </v>
      </c>
      <c r="H31" s="20"/>
      <c r="I31" s="20"/>
      <c r="J31" s="20"/>
    </row>
    <row r="32" spans="1:10" s="7" customFormat="1" ht="15">
      <c r="A32" s="20"/>
      <c r="B32" s="30" t="s">
        <v>35</v>
      </c>
      <c r="C32" s="30">
        <v>10</v>
      </c>
      <c r="D32" s="30">
        <v>550</v>
      </c>
      <c r="E32" s="30" t="str">
        <f>IF(C6=10,550,IF(C6=11,440,IF(C6=12,330,IF(C6=13,220,IF(C6=14,110," ")))))</f>
        <v> </v>
      </c>
      <c r="F32" s="31">
        <f t="shared" si="0"/>
        <v>0</v>
      </c>
      <c r="G32" s="32" t="str">
        <f t="shared" si="1"/>
        <v> </v>
      </c>
      <c r="H32" s="20"/>
      <c r="I32" s="20"/>
      <c r="J32" s="20"/>
    </row>
    <row r="33" spans="1:10" s="7" customFormat="1" ht="15">
      <c r="A33" s="20"/>
      <c r="B33" s="23" t="s">
        <v>36</v>
      </c>
      <c r="C33" s="23">
        <v>10</v>
      </c>
      <c r="D33" s="23">
        <v>550</v>
      </c>
      <c r="E33" s="23" t="str">
        <f>IF(C6=10,550,IF(C6=11,440,IF(C6=12,330,IF(C6=13,220,IF(C6=14,110," ")))))</f>
        <v> </v>
      </c>
      <c r="F33" s="27">
        <f t="shared" si="0"/>
        <v>0</v>
      </c>
      <c r="G33" s="28" t="str">
        <f t="shared" si="1"/>
        <v> </v>
      </c>
      <c r="H33" s="20"/>
      <c r="I33" s="20"/>
      <c r="J33" s="20"/>
    </row>
    <row r="34" spans="1:10" s="7" customFormat="1" ht="15">
      <c r="A34" s="20"/>
      <c r="B34" s="30" t="s">
        <v>37</v>
      </c>
      <c r="C34" s="30">
        <v>11</v>
      </c>
      <c r="D34" s="30">
        <v>630</v>
      </c>
      <c r="E34" s="30" t="str">
        <f>IF(C6=11,630,IF(C6=12,504,IF(C6=13,378,IF(C6=14,252,IF(C6=15,126," ")))))</f>
        <v> </v>
      </c>
      <c r="F34" s="31">
        <f t="shared" si="0"/>
        <v>0</v>
      </c>
      <c r="G34" s="32" t="str">
        <f t="shared" si="1"/>
        <v> </v>
      </c>
      <c r="H34" s="20"/>
      <c r="I34" s="20"/>
      <c r="J34" s="20"/>
    </row>
    <row r="35" spans="1:10" s="7" customFormat="1" ht="15">
      <c r="A35" s="20"/>
      <c r="B35" s="23" t="s">
        <v>38</v>
      </c>
      <c r="C35" s="23">
        <v>12</v>
      </c>
      <c r="D35" s="23">
        <v>730</v>
      </c>
      <c r="E35" s="23" t="str">
        <f>IF(C6=12,730,IF(C6=13,584,IF(C6=14,438,IF(C6=15,292,IF(C6=16,146," ")))))</f>
        <v> </v>
      </c>
      <c r="F35" s="27">
        <f t="shared" si="0"/>
        <v>0</v>
      </c>
      <c r="G35" s="28" t="str">
        <f t="shared" si="1"/>
        <v> </v>
      </c>
      <c r="H35" s="20"/>
      <c r="I35" s="20"/>
      <c r="J35" s="20"/>
    </row>
    <row r="36" spans="1:10" s="7" customFormat="1" ht="15">
      <c r="A36" s="20"/>
      <c r="B36" s="30" t="s">
        <v>39</v>
      </c>
      <c r="C36" s="30">
        <v>12</v>
      </c>
      <c r="D36" s="30">
        <v>730</v>
      </c>
      <c r="E36" s="30" t="str">
        <f>IF(C6=12,730,IF(C6=13,584,IF(C6=14,438,IF(C6=15,292,IF(C6=16,146," ")))))</f>
        <v> </v>
      </c>
      <c r="F36" s="31">
        <f t="shared" si="0"/>
        <v>0</v>
      </c>
      <c r="G36" s="32" t="str">
        <f t="shared" si="1"/>
        <v> </v>
      </c>
      <c r="H36" s="20"/>
      <c r="I36" s="20"/>
      <c r="J36" s="20"/>
    </row>
    <row r="37" spans="1:10" s="7" customFormat="1" ht="15">
      <c r="A37" s="20"/>
      <c r="B37" s="23" t="s">
        <v>40</v>
      </c>
      <c r="C37" s="23">
        <v>13</v>
      </c>
      <c r="D37" s="23">
        <v>830</v>
      </c>
      <c r="E37" s="23" t="str">
        <f>IF(C6=13,830,IF(C6=14,664,IF(C6=15,498,IF(C6=16,332,IF(C6=17,166," ")))))</f>
        <v> </v>
      </c>
      <c r="F37" s="27">
        <f t="shared" si="0"/>
        <v>0</v>
      </c>
      <c r="G37" s="28" t="str">
        <f t="shared" si="1"/>
        <v> </v>
      </c>
      <c r="H37" s="20"/>
      <c r="I37" s="20"/>
      <c r="J37" s="20"/>
    </row>
    <row r="38" spans="1:10" s="7" customFormat="1" ht="15">
      <c r="A38" s="20"/>
      <c r="B38" s="30" t="s">
        <v>41</v>
      </c>
      <c r="C38" s="30">
        <v>13</v>
      </c>
      <c r="D38" s="30">
        <v>830</v>
      </c>
      <c r="E38" s="30" t="str">
        <f>IF(C6=13,830,IF(C6=14,664,IF(C6=15,498,IF(C6=16,332,IF(C6=17,166," ")))))</f>
        <v> </v>
      </c>
      <c r="F38" s="31">
        <f t="shared" si="0"/>
        <v>0</v>
      </c>
      <c r="G38" s="32" t="str">
        <f t="shared" si="1"/>
        <v> </v>
      </c>
      <c r="H38" s="20"/>
      <c r="I38" s="20"/>
      <c r="J38" s="20"/>
    </row>
    <row r="39" spans="1:10" s="7" customFormat="1" ht="15">
      <c r="A39" s="20"/>
      <c r="B39" s="23" t="s">
        <v>42</v>
      </c>
      <c r="C39" s="23">
        <v>14</v>
      </c>
      <c r="D39" s="23">
        <v>930</v>
      </c>
      <c r="E39" s="23" t="str">
        <f>IF(C6=14,930,IF(C6=15,744,IF(C6=16,558,IF(C6=17,372,IF(C6=18,186," ")))))</f>
        <v> </v>
      </c>
      <c r="F39" s="27">
        <f t="shared" si="0"/>
        <v>0</v>
      </c>
      <c r="G39" s="28" t="str">
        <f t="shared" si="1"/>
        <v> </v>
      </c>
      <c r="H39" s="20"/>
      <c r="I39" s="20"/>
      <c r="J39" s="20"/>
    </row>
    <row r="40" spans="1:10" s="7" customFormat="1" ht="15">
      <c r="A40" s="20"/>
      <c r="B40" s="30" t="s">
        <v>43</v>
      </c>
      <c r="C40" s="30">
        <v>15</v>
      </c>
      <c r="D40" s="30">
        <v>1040</v>
      </c>
      <c r="E40" s="30" t="str">
        <f>IF(C6=15,1040,IF(C6=16,832,IF(C6=17,624,IF(C6=18,416,IF(C6=19,208," ")))))</f>
        <v> </v>
      </c>
      <c r="F40" s="31">
        <f t="shared" si="0"/>
        <v>0</v>
      </c>
      <c r="G40" s="32" t="str">
        <f t="shared" si="1"/>
        <v> </v>
      </c>
      <c r="H40" s="20"/>
      <c r="I40" s="20"/>
      <c r="J40" s="20"/>
    </row>
    <row r="41" spans="1:10" s="7" customFormat="1" ht="15">
      <c r="A41" s="20"/>
      <c r="B41" s="23" t="s">
        <v>44</v>
      </c>
      <c r="C41" s="23">
        <v>15</v>
      </c>
      <c r="D41" s="23">
        <v>1040</v>
      </c>
      <c r="E41" s="23" t="str">
        <f>IF(C6=15,1040,IF(C6=16,832,IF(C6=17,624,IF(C6=18,416,IF(C6=19,208," ")))))</f>
        <v> </v>
      </c>
      <c r="F41" s="27">
        <f t="shared" si="0"/>
        <v>0</v>
      </c>
      <c r="G41" s="28" t="str">
        <f t="shared" si="1"/>
        <v> </v>
      </c>
      <c r="H41" s="20"/>
      <c r="I41" s="20"/>
      <c r="J41" s="20"/>
    </row>
    <row r="42" spans="1:10" s="7" customFormat="1" ht="15">
      <c r="A42" s="20"/>
      <c r="B42" s="30" t="s">
        <v>45</v>
      </c>
      <c r="C42" s="30">
        <v>15</v>
      </c>
      <c r="D42" s="30">
        <v>1040</v>
      </c>
      <c r="E42" s="30" t="str">
        <f>IF(C6=15,1040,IF(C6=16,832,IF(C6=17,624,IF(C6=18,416,IF(C6=19,208," ")))))</f>
        <v> </v>
      </c>
      <c r="F42" s="31">
        <f t="shared" si="0"/>
        <v>0</v>
      </c>
      <c r="G42" s="32" t="str">
        <f t="shared" si="1"/>
        <v> </v>
      </c>
      <c r="H42" s="20"/>
      <c r="I42" s="20"/>
      <c r="J42" s="20"/>
    </row>
    <row r="43" spans="1:10" s="7" customFormat="1" ht="15">
      <c r="A43" s="20"/>
      <c r="B43" s="23" t="s">
        <v>46</v>
      </c>
      <c r="C43" s="23">
        <v>16</v>
      </c>
      <c r="D43" s="23">
        <v>1160</v>
      </c>
      <c r="E43" s="23" t="str">
        <f>IF(C6=16,1160,IF(C6=17,928,IF(C6=18,696,IF(C6=19,464,IF(C6=20,232," ")))))</f>
        <v> </v>
      </c>
      <c r="F43" s="27">
        <f t="shared" si="0"/>
        <v>0</v>
      </c>
      <c r="G43" s="28" t="str">
        <f t="shared" si="1"/>
        <v> </v>
      </c>
      <c r="H43" s="20"/>
      <c r="I43" s="20"/>
      <c r="J43" s="20"/>
    </row>
    <row r="44" spans="1:10" s="7" customFormat="1" ht="15">
      <c r="A44" s="20"/>
      <c r="B44" s="30" t="s">
        <v>47</v>
      </c>
      <c r="C44" s="30">
        <v>17</v>
      </c>
      <c r="D44" s="30">
        <v>1280</v>
      </c>
      <c r="E44" s="30" t="str">
        <f>IF(C6=17,1280,IF(C6=18,1024,IF(C6=19,786,IF(C6=20,512,IF(C6=21,256," ")))))</f>
        <v> </v>
      </c>
      <c r="F44" s="31">
        <f t="shared" si="0"/>
        <v>0</v>
      </c>
      <c r="G44" s="32" t="str">
        <f t="shared" si="1"/>
        <v> </v>
      </c>
      <c r="H44" s="20"/>
      <c r="I44" s="20"/>
      <c r="J44" s="20"/>
    </row>
    <row r="45" spans="1:10" s="7" customFormat="1" ht="15">
      <c r="A45" s="20"/>
      <c r="B45" s="23" t="s">
        <v>48</v>
      </c>
      <c r="C45" s="23">
        <v>18</v>
      </c>
      <c r="D45" s="23">
        <v>1410</v>
      </c>
      <c r="E45" s="23">
        <f>IF(C6=18,1410,IF(C6=19,1128,IF(C6=20,846,IF(C6=21,564,IF(C6=22,282," ")))))</f>
        <v>282</v>
      </c>
      <c r="F45" s="27">
        <f t="shared" si="0"/>
        <v>0.026483846731780617</v>
      </c>
      <c r="G45" s="28">
        <f t="shared" si="1"/>
        <v>3587.0921985815603</v>
      </c>
      <c r="H45" s="20"/>
      <c r="I45" s="20"/>
      <c r="J45" s="20"/>
    </row>
    <row r="46" spans="1:10" s="7" customFormat="1" ht="15">
      <c r="A46" s="20"/>
      <c r="B46" s="30" t="s">
        <v>49</v>
      </c>
      <c r="C46" s="30">
        <v>18</v>
      </c>
      <c r="D46" s="30">
        <v>1410</v>
      </c>
      <c r="E46" s="30">
        <f>IF(C6=18,1410,IF(C6=19,1128,IF(C6=20,846,IF(C6=21,564,IF(C6=22,282," ")))))</f>
        <v>282</v>
      </c>
      <c r="F46" s="31">
        <f t="shared" si="0"/>
        <v>0.026483846731780617</v>
      </c>
      <c r="G46" s="32">
        <f t="shared" si="1"/>
        <v>3587.0921985815603</v>
      </c>
      <c r="H46" s="20"/>
      <c r="I46" s="20"/>
      <c r="J46" s="20"/>
    </row>
    <row r="47" spans="1:10" s="7" customFormat="1" ht="15">
      <c r="A47" s="20"/>
      <c r="B47" s="23" t="s">
        <v>50</v>
      </c>
      <c r="C47" s="23">
        <v>18</v>
      </c>
      <c r="D47" s="23">
        <v>1410</v>
      </c>
      <c r="E47" s="23">
        <f>IF(C6=18,1410,IF(C6=19,1128,IF(C6=20,846,IF(C6=21,564,IF(C6=22,282," ")))))</f>
        <v>282</v>
      </c>
      <c r="F47" s="27">
        <f t="shared" si="0"/>
        <v>0.026483846731780617</v>
      </c>
      <c r="G47" s="28">
        <f t="shared" si="1"/>
        <v>3587.0921985815603</v>
      </c>
      <c r="H47" s="20"/>
      <c r="I47" s="20"/>
      <c r="J47" s="20"/>
    </row>
    <row r="48" spans="1:10" s="7" customFormat="1" ht="15">
      <c r="A48" s="20"/>
      <c r="B48" s="30" t="s">
        <v>51</v>
      </c>
      <c r="C48" s="30">
        <v>18</v>
      </c>
      <c r="D48" s="30">
        <v>1410</v>
      </c>
      <c r="E48" s="30">
        <f>IF(C6=18,1410,IF(C6=19,1128,IF(C6=20,846,IF(C6=21,564,IF(C6=22,282," ")))))</f>
        <v>282</v>
      </c>
      <c r="F48" s="31">
        <f t="shared" si="0"/>
        <v>0.026483846731780617</v>
      </c>
      <c r="G48" s="32">
        <f t="shared" si="1"/>
        <v>3587.0921985815603</v>
      </c>
      <c r="H48" s="20"/>
      <c r="I48" s="20"/>
      <c r="J48" s="20"/>
    </row>
    <row r="49" spans="1:10" s="7" customFormat="1" ht="15">
      <c r="A49" s="20"/>
      <c r="B49" s="23" t="s">
        <v>52</v>
      </c>
      <c r="C49" s="23">
        <v>18</v>
      </c>
      <c r="D49" s="23">
        <v>1410</v>
      </c>
      <c r="E49" s="23">
        <f>IF(C6=18,1410,IF(C6=19,1128,IF(C6=20,846,IF(C6=21,564,IF(C6=22,282," ")))))</f>
        <v>282</v>
      </c>
      <c r="F49" s="27">
        <f t="shared" si="0"/>
        <v>0.026483846731780617</v>
      </c>
      <c r="G49" s="28">
        <f t="shared" si="1"/>
        <v>3587.0921985815603</v>
      </c>
      <c r="H49" s="20"/>
      <c r="I49" s="20"/>
      <c r="J49" s="20"/>
    </row>
    <row r="50" spans="1:10" s="7" customFormat="1" ht="15">
      <c r="A50" s="20"/>
      <c r="B50" s="30" t="s">
        <v>53</v>
      </c>
      <c r="C50" s="30">
        <v>19</v>
      </c>
      <c r="D50" s="30">
        <v>1540</v>
      </c>
      <c r="E50" s="30">
        <f>IF(C6=19,1540,IF(C6=20,1232,IF(C6=21,924,IF(C6=22,616,IF(C6=23,308," ")))))</f>
        <v>616</v>
      </c>
      <c r="F50" s="31">
        <f t="shared" si="0"/>
        <v>0.05785123966942149</v>
      </c>
      <c r="G50" s="32">
        <f t="shared" si="1"/>
        <v>1642.142857142857</v>
      </c>
      <c r="H50" s="20"/>
      <c r="I50" s="20"/>
      <c r="J50" s="20"/>
    </row>
    <row r="51" spans="1:10" s="7" customFormat="1" ht="15">
      <c r="A51" s="20"/>
      <c r="B51" s="23" t="s">
        <v>54</v>
      </c>
      <c r="C51" s="23">
        <v>20</v>
      </c>
      <c r="D51" s="23">
        <v>1670</v>
      </c>
      <c r="E51" s="23">
        <f>IF(C6=20,1670,IF(C6=21,1336,IF(C6=22,1002,IF(C6=23,668,IF(C6=24,334," ")))))</f>
        <v>1002</v>
      </c>
      <c r="F51" s="27">
        <f t="shared" si="0"/>
        <v>0.09410217881292261</v>
      </c>
      <c r="G51" s="28">
        <f t="shared" si="1"/>
        <v>1009.5409181636727</v>
      </c>
      <c r="H51" s="20"/>
      <c r="I51" s="20"/>
      <c r="J51" s="20"/>
    </row>
    <row r="52" spans="1:10" s="7" customFormat="1" ht="15">
      <c r="A52" s="20"/>
      <c r="B52" s="30" t="s">
        <v>55</v>
      </c>
      <c r="C52" s="30">
        <v>21</v>
      </c>
      <c r="D52" s="30">
        <v>1810</v>
      </c>
      <c r="E52" s="30">
        <f>IF(C6=21,1810,IF(C6=22,1448,IF(C6=23,1086,IF(C6=24,724,IF(C6=25,362," ")))))</f>
        <v>1448</v>
      </c>
      <c r="F52" s="31">
        <f t="shared" si="0"/>
        <v>0.13598797896318557</v>
      </c>
      <c r="G52" s="32">
        <f t="shared" si="1"/>
        <v>698.5911602209944</v>
      </c>
      <c r="H52" s="20"/>
      <c r="I52" s="20"/>
      <c r="J52" s="20"/>
    </row>
    <row r="53" spans="1:10" s="7" customFormat="1" ht="15">
      <c r="A53" s="20"/>
      <c r="B53" s="23" t="s">
        <v>56</v>
      </c>
      <c r="C53" s="23">
        <v>21</v>
      </c>
      <c r="D53" s="23">
        <v>1810</v>
      </c>
      <c r="E53" s="23">
        <f>IF(C6=21,1810,IF(C6=22,1448,IF(C6=23,1086,IF(C6=24,724,IF(C6=25,362," ")))))</f>
        <v>1448</v>
      </c>
      <c r="F53" s="27">
        <f t="shared" si="0"/>
        <v>0.13598797896318557</v>
      </c>
      <c r="G53" s="28">
        <f t="shared" si="1"/>
        <v>698.5911602209944</v>
      </c>
      <c r="H53" s="20"/>
      <c r="I53" s="20"/>
      <c r="J53" s="20"/>
    </row>
    <row r="54" spans="1:10" s="7" customFormat="1" ht="15">
      <c r="A54" s="20"/>
      <c r="B54" s="30" t="s">
        <v>57</v>
      </c>
      <c r="C54" s="30">
        <v>23</v>
      </c>
      <c r="D54" s="30">
        <v>2110</v>
      </c>
      <c r="E54" s="30" t="str">
        <f>IF(C6=23,2110,IF(C6=24,1688,IF(C6=25,1266,IF(C6=26,844,IF(C6=27,422," ")))))</f>
        <v> </v>
      </c>
      <c r="F54" s="31">
        <f t="shared" si="0"/>
        <v>0</v>
      </c>
      <c r="G54" s="32" t="str">
        <f t="shared" si="1"/>
        <v> </v>
      </c>
      <c r="H54" s="20"/>
      <c r="I54" s="20"/>
      <c r="J54" s="20"/>
    </row>
    <row r="55" spans="1:10" s="7" customFormat="1" ht="15">
      <c r="A55" s="20"/>
      <c r="B55" s="23" t="s">
        <v>58</v>
      </c>
      <c r="C55" s="23">
        <v>24</v>
      </c>
      <c r="D55" s="23">
        <v>2270</v>
      </c>
      <c r="E55" s="23" t="str">
        <f>IF(C6=24,2270,IF(C6=25,1816,IF(C6=26,1362,IF(C6=27,908,IF(C6=28,454," ")))))</f>
        <v> </v>
      </c>
      <c r="F55" s="27">
        <f t="shared" si="0"/>
        <v>0</v>
      </c>
      <c r="G55" s="28" t="str">
        <f t="shared" si="1"/>
        <v> </v>
      </c>
      <c r="H55" s="20"/>
      <c r="I55" s="20"/>
      <c r="J55" s="20"/>
    </row>
    <row r="56" spans="1:10" s="7" customFormat="1" ht="15">
      <c r="A56" s="20"/>
      <c r="B56" s="34"/>
      <c r="C56" s="35" t="s">
        <v>2</v>
      </c>
      <c r="D56" s="35" t="s">
        <v>9</v>
      </c>
      <c r="E56" s="35" t="s">
        <v>3</v>
      </c>
      <c r="F56" s="35" t="s">
        <v>59</v>
      </c>
      <c r="G56" s="35" t="s">
        <v>1</v>
      </c>
      <c r="H56" s="20"/>
      <c r="I56" s="20"/>
      <c r="J56" s="20"/>
    </row>
    <row r="57" spans="1:10" s="7" customFormat="1" ht="15">
      <c r="A57" s="20"/>
      <c r="B57" s="25"/>
      <c r="C57" s="25"/>
      <c r="D57" s="25"/>
      <c r="E57" s="25"/>
      <c r="F57" s="23"/>
      <c r="G57" s="23"/>
      <c r="H57" s="20"/>
      <c r="I57" s="20"/>
      <c r="J57" s="20"/>
    </row>
    <row r="58" spans="1:10" s="7" customFormat="1" ht="15">
      <c r="A58" s="20"/>
      <c r="B58" s="20"/>
      <c r="C58" s="20"/>
      <c r="D58" s="20"/>
      <c r="E58" s="20"/>
      <c r="F58" s="18"/>
      <c r="G58" s="18"/>
      <c r="H58" s="20"/>
      <c r="I58" s="20"/>
      <c r="J58" s="20"/>
    </row>
    <row r="59" spans="1:10" s="7" customFormat="1" ht="15">
      <c r="A59" s="20"/>
      <c r="B59" s="20"/>
      <c r="C59" s="20"/>
      <c r="D59" s="20"/>
      <c r="E59" s="20"/>
      <c r="F59" s="18"/>
      <c r="G59" s="18"/>
      <c r="H59" s="20"/>
      <c r="I59" s="20"/>
      <c r="J59" s="20"/>
    </row>
    <row r="60" spans="6:7" s="7" customFormat="1" ht="15">
      <c r="F60" s="2"/>
      <c r="G60" s="2"/>
    </row>
    <row r="61" spans="6:7" s="7" customFormat="1" ht="15">
      <c r="F61" s="2"/>
      <c r="G61" s="2"/>
    </row>
    <row r="62" spans="6:7" s="7" customFormat="1" ht="15">
      <c r="F62" s="2"/>
      <c r="G62" s="2"/>
    </row>
    <row r="63" spans="6:7" s="7" customFormat="1" ht="15">
      <c r="F63" s="2"/>
      <c r="G63" s="2"/>
    </row>
    <row r="64" spans="6:7" s="7" customFormat="1" ht="15">
      <c r="F64" s="2"/>
      <c r="G64" s="2"/>
    </row>
    <row r="65" spans="6:7" s="7" customFormat="1" ht="15">
      <c r="F65" s="2"/>
      <c r="G65" s="2"/>
    </row>
    <row r="66" spans="6:7" s="7" customFormat="1" ht="15">
      <c r="F66" s="2"/>
      <c r="G66" s="2"/>
    </row>
    <row r="67" spans="6:7" s="7" customFormat="1" ht="15">
      <c r="F67" s="2"/>
      <c r="G67" s="2"/>
    </row>
    <row r="68" spans="6:7" s="7" customFormat="1" ht="15">
      <c r="F68" s="2"/>
      <c r="G68" s="2"/>
    </row>
    <row r="69" spans="6:7" s="7" customFormat="1" ht="15">
      <c r="F69" s="2"/>
      <c r="G69" s="2"/>
    </row>
    <row r="70" spans="6:7" s="7" customFormat="1" ht="15">
      <c r="F70" s="2"/>
      <c r="G70" s="2"/>
    </row>
    <row r="71" spans="6:7" s="7" customFormat="1" ht="15">
      <c r="F71" s="2"/>
      <c r="G71" s="2"/>
    </row>
    <row r="72" spans="6:7" s="7" customFormat="1" ht="15">
      <c r="F72" s="2"/>
      <c r="G72" s="2"/>
    </row>
    <row r="73" spans="6:7" s="7" customFormat="1" ht="15">
      <c r="F73" s="2"/>
      <c r="G73" s="2"/>
    </row>
  </sheetData>
  <sheetProtection password="D975" sheet="1"/>
  <protectedRanges>
    <protectedRange sqref="E4" name="Диапазон3"/>
    <protectedRange sqref="C4" name="Диапазон2"/>
    <protectedRange sqref="C3" name="Диапазон1"/>
  </protectedRanges>
  <mergeCells count="1">
    <mergeCell ref="A2:J2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Хозяин</cp:lastModifiedBy>
  <dcterms:created xsi:type="dcterms:W3CDTF">2008-07-18T12:47:33Z</dcterms:created>
  <dcterms:modified xsi:type="dcterms:W3CDTF">2008-07-18T16:40:14Z</dcterms:modified>
  <cp:category/>
  <cp:version/>
  <cp:contentType/>
  <cp:contentStatus/>
</cp:coreProperties>
</file>